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E5E0BD1A-7CF6-44F6-91DE-3BB61A99D6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5" i="1"/>
  <c r="L26" i="1"/>
  <c r="L27" i="1"/>
  <c r="L28" i="1"/>
  <c r="L29" i="1"/>
  <c r="L31" i="1"/>
  <c r="L30" i="1"/>
  <c r="L32" i="1"/>
  <c r="L34" i="1"/>
  <c r="L33" i="1"/>
  <c r="L35" i="1"/>
  <c r="L24" i="1"/>
  <c r="L36" i="1"/>
  <c r="L37" i="1"/>
  <c r="L38" i="1"/>
  <c r="L39" i="1"/>
  <c r="L41" i="1"/>
  <c r="L42" i="1"/>
  <c r="L43" i="1"/>
  <c r="L45" i="1"/>
  <c r="L46" i="1"/>
  <c r="L47" i="1"/>
  <c r="L48" i="1"/>
  <c r="L44" i="1"/>
  <c r="L51" i="1"/>
  <c r="L50" i="1"/>
  <c r="L49" i="1"/>
  <c r="L53" i="1"/>
  <c r="L40" i="1"/>
  <c r="L54" i="1"/>
  <c r="L52" i="1"/>
  <c r="L55" i="1"/>
  <c r="L56" i="1"/>
  <c r="L57" i="1"/>
  <c r="L58" i="1"/>
  <c r="L59" i="1"/>
  <c r="L60" i="1"/>
  <c r="L61" i="1"/>
  <c r="L62" i="1"/>
  <c r="L63" i="1"/>
  <c r="L64" i="1"/>
  <c r="L65" i="1"/>
  <c r="L66" i="1"/>
  <c r="L16" i="1"/>
  <c r="K17" i="1"/>
  <c r="K18" i="1"/>
  <c r="K19" i="1"/>
  <c r="K20" i="1"/>
  <c r="K21" i="1"/>
  <c r="K22" i="1"/>
  <c r="K23" i="1"/>
  <c r="K25" i="1"/>
  <c r="K26" i="1"/>
  <c r="K27" i="1"/>
  <c r="K28" i="1"/>
  <c r="K29" i="1"/>
  <c r="K31" i="1"/>
  <c r="K30" i="1"/>
  <c r="K32" i="1"/>
  <c r="K34" i="1"/>
  <c r="K33" i="1"/>
  <c r="K35" i="1"/>
  <c r="K24" i="1"/>
  <c r="K36" i="1"/>
  <c r="K37" i="1"/>
  <c r="K38" i="1"/>
  <c r="K39" i="1"/>
  <c r="K41" i="1"/>
  <c r="K42" i="1"/>
  <c r="K43" i="1"/>
  <c r="K45" i="1"/>
  <c r="K46" i="1"/>
  <c r="K47" i="1"/>
  <c r="K48" i="1"/>
  <c r="K44" i="1"/>
  <c r="K51" i="1"/>
  <c r="K50" i="1"/>
  <c r="K49" i="1"/>
  <c r="K53" i="1"/>
  <c r="K40" i="1"/>
  <c r="K54" i="1"/>
  <c r="K52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7" i="1"/>
  <c r="J18" i="1"/>
  <c r="J19" i="1"/>
  <c r="J20" i="1"/>
  <c r="J21" i="1"/>
  <c r="J22" i="1"/>
  <c r="J23" i="1"/>
  <c r="J25" i="1"/>
  <c r="J26" i="1"/>
  <c r="J27" i="1"/>
  <c r="J28" i="1"/>
  <c r="J29" i="1"/>
  <c r="J31" i="1"/>
  <c r="J30" i="1"/>
  <c r="J32" i="1"/>
  <c r="J34" i="1"/>
  <c r="J33" i="1"/>
  <c r="J35" i="1"/>
  <c r="J24" i="1"/>
  <c r="J36" i="1"/>
  <c r="J37" i="1"/>
  <c r="J38" i="1"/>
  <c r="J39" i="1"/>
  <c r="J41" i="1"/>
  <c r="J42" i="1"/>
  <c r="J43" i="1"/>
  <c r="J45" i="1"/>
  <c r="J46" i="1"/>
  <c r="J47" i="1"/>
  <c r="J48" i="1"/>
  <c r="J44" i="1"/>
  <c r="J51" i="1"/>
  <c r="J50" i="1"/>
  <c r="J49" i="1"/>
  <c r="J53" i="1"/>
  <c r="J40" i="1"/>
  <c r="J54" i="1"/>
  <c r="J52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7" i="1"/>
  <c r="H18" i="1"/>
  <c r="H19" i="1"/>
  <c r="H20" i="1"/>
  <c r="H21" i="1"/>
  <c r="H22" i="1"/>
  <c r="H23" i="1"/>
  <c r="H25" i="1"/>
  <c r="H26" i="1"/>
  <c r="H27" i="1"/>
  <c r="H28" i="1"/>
  <c r="H29" i="1"/>
  <c r="H31" i="1"/>
  <c r="H30" i="1"/>
  <c r="H32" i="1"/>
  <c r="H34" i="1"/>
  <c r="H33" i="1"/>
  <c r="H35" i="1"/>
  <c r="H24" i="1"/>
  <c r="H36" i="1"/>
  <c r="H37" i="1"/>
  <c r="H38" i="1"/>
  <c r="H39" i="1"/>
  <c r="H41" i="1"/>
  <c r="H42" i="1"/>
  <c r="H43" i="1"/>
  <c r="H45" i="1"/>
  <c r="H46" i="1"/>
  <c r="H47" i="1"/>
  <c r="H48" i="1"/>
  <c r="H44" i="1"/>
  <c r="H51" i="1"/>
  <c r="H50" i="1"/>
  <c r="H49" i="1"/>
  <c r="H53" i="1"/>
  <c r="H40" i="1"/>
  <c r="H54" i="1"/>
  <c r="H52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0" i="1"/>
  <c r="G21" i="1"/>
  <c r="G22" i="1"/>
  <c r="G23" i="1"/>
  <c r="G25" i="1"/>
  <c r="G26" i="1"/>
  <c r="G27" i="1"/>
  <c r="G28" i="1"/>
  <c r="G29" i="1"/>
  <c r="G31" i="1"/>
  <c r="G30" i="1"/>
  <c r="G32" i="1"/>
  <c r="G34" i="1"/>
  <c r="G33" i="1"/>
  <c r="G35" i="1"/>
  <c r="G24" i="1"/>
  <c r="G36" i="1"/>
  <c r="G37" i="1"/>
  <c r="G38" i="1"/>
  <c r="G39" i="1"/>
  <c r="G41" i="1"/>
  <c r="G42" i="1"/>
  <c r="G43" i="1"/>
  <c r="G45" i="1"/>
  <c r="G46" i="1"/>
  <c r="G47" i="1"/>
  <c r="G48" i="1"/>
  <c r="G44" i="1"/>
  <c r="G51" i="1"/>
  <c r="G50" i="1"/>
  <c r="G49" i="1"/>
  <c r="G53" i="1"/>
  <c r="G40" i="1"/>
  <c r="G54" i="1"/>
  <c r="G52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I23" i="1"/>
  <c r="I21" i="1"/>
  <c r="I20" i="1"/>
  <c r="I32" i="1"/>
  <c r="I19" i="1"/>
  <c r="I25" i="1"/>
  <c r="I63" i="1"/>
  <c r="I43" i="1"/>
  <c r="I17" i="1"/>
  <c r="I28" i="1"/>
  <c r="I33" i="1"/>
  <c r="I38" i="1"/>
  <c r="I37" i="1"/>
  <c r="I27" i="1"/>
  <c r="I30" i="1"/>
  <c r="I41" i="1"/>
  <c r="I35" i="1"/>
  <c r="I53" i="1"/>
  <c r="I59" i="1"/>
  <c r="I55" i="1"/>
  <c r="I65" i="1"/>
  <c r="I34" i="1"/>
  <c r="I49" i="1"/>
  <c r="I26" i="1"/>
  <c r="I61" i="1"/>
  <c r="I24" i="1"/>
  <c r="I42" i="1"/>
  <c r="I39" i="1"/>
  <c r="I57" i="1"/>
  <c r="I58" i="1"/>
  <c r="I54" i="1"/>
  <c r="I52" i="1"/>
  <c r="I47" i="1"/>
  <c r="I51" i="1"/>
  <c r="I40" i="1"/>
  <c r="I22" i="1"/>
  <c r="I48" i="1"/>
  <c r="I44" i="1"/>
  <c r="I36" i="1"/>
  <c r="I46" i="1"/>
  <c r="I31" i="1"/>
  <c r="I18" i="1"/>
  <c r="I62" i="1"/>
  <c r="I64" i="1"/>
  <c r="I45" i="1"/>
  <c r="I60" i="1"/>
  <c r="I56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2" i="1" l="1"/>
  <c r="M59" i="1"/>
  <c r="M56" i="1"/>
  <c r="M60" i="1"/>
  <c r="M64" i="1"/>
  <c r="M61" i="1"/>
  <c r="M65" i="1"/>
  <c r="M70" i="1"/>
  <c r="M29" i="1"/>
  <c r="M52" i="1"/>
  <c r="M54" i="1"/>
  <c r="M37" i="1"/>
  <c r="M43" i="1"/>
  <c r="M44" i="1"/>
  <c r="M34" i="1"/>
  <c r="M51" i="1"/>
  <c r="M45" i="1"/>
  <c r="M18" i="1"/>
  <c r="M16" i="1"/>
  <c r="M23" i="1"/>
  <c r="M32" i="1"/>
  <c r="M28" i="1"/>
  <c r="M47" i="1"/>
  <c r="M22" i="1"/>
  <c r="M57" i="1"/>
  <c r="M38" i="1"/>
  <c r="M50" i="1"/>
  <c r="M49" i="1"/>
  <c r="M19" i="1"/>
  <c r="M25" i="1"/>
  <c r="M39" i="1"/>
  <c r="M27" i="1"/>
  <c r="M46" i="1"/>
  <c r="M48" i="1"/>
  <c r="M58" i="1"/>
  <c r="M24" i="1"/>
  <c r="M31" i="1"/>
  <c r="M20" i="1"/>
  <c r="M21" i="1"/>
  <c r="M62" i="1"/>
  <c r="M36" i="1"/>
  <c r="M40" i="1"/>
  <c r="M35" i="1"/>
  <c r="M30" i="1"/>
  <c r="M55" i="1"/>
  <c r="M17" i="1"/>
  <c r="M26" i="1"/>
  <c r="M33" i="1"/>
  <c r="M41" i="1"/>
  <c r="M53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<sst xmlns="http://schemas.openxmlformats.org/spreadsheetml/2006/main" count="212" uniqueCount="123">
  <si>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</si>
  <si>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</si>
  <si>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</si>
  <si>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</si>
  <si>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</si>
  <si>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</si>
  <si>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</si>
  <si>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</si>
  <si>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</si>
  <si>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</si>
  <si>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</si>
  <si>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</si>
  <si>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</si>
  <si>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</si>
  <si>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</si>
  <si>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</si>
  <si>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</si>
  <si>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</si>
  <si>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</si>
  <si>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</si>
  <si>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</si>
  <si>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</si>
  <si>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</si>
  <si>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</si>
  <si>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</si>
  <si>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</si>
  <si>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</si>
  <si>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</si>
  <si>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</si>
  <si>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</si>
  <si>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</si>
  <si>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</si>
  <si>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</si>
  <si>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</si>
  <si>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</si>
  <si>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</si>
  <si>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</si>
  <si>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</si>
  <si>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</si>
  <si>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</si>
  <si>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</si>
  <si>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</si>
  <si>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</si>
  <si>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</si>
  <si>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</si>
  <si>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</si>
  <si>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</si>
  <si>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</si>
  <si>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</si>
  <si>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</si>
  <si>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</si>
  <si>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</si>
  <si>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</si>
  <si>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</si>
  <si>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</si>
  <si>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</si>
  <si>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</si>
  <si>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</si>
  <si>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</si>
  <si>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</si>
  <si>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</si>
  <si>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</si>
  <si>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</si>
  <si>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</si>
  <si>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</si>
  <si>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</si>
  <si>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</si>
  <si>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</si>
  <si>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</si>
  <si>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</si>
  <si>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</si>
  <si>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</si>
  <si>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</si>
  <si>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</si>
  <si>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</si>
  <si>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</si>
  <si>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</si>
  <si>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</si>
  <si>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</si>
  <si>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</si>
  <si>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</si>
  <si>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</si>
  <si>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</si>
  <si>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</si>
  <si>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</si>
  <si>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</si>
  <si>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</si>
  <si>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</si>
  <si>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</si>
  <si>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</si>
  <si>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</si>
  <si>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</si>
  <si>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</si>
  <si>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</si>
  <si>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</si>
  <si>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</si>
  <si>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</si>
  <si>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</si>
  <si>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</si>
  <si>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</si>
  <si>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</si>
  <si>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</si>
  <si>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</si>
  <si>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</si>
  <si>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</si>
  <si>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</si>
  <si>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</si>
  <si>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</si>
  <si>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</si>
  <si>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</si>
  <si>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</si>
  <si>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</si>
  <si>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</si>
  <si>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</si>
  <si>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</si>
  <si>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</si>
  <si>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</si>
  <si>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</si>
  <si>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</si>
  <si>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</si>
  <si>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 xml:space="preserve"> Grand systems</t>
  </si>
  <si>
    <t>Trading value of July</t>
  </si>
  <si>
    <t>As of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</si>
</sst>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7776143499.25</c:v>
                </c:pt>
                <c:pt idx="1">
                  <c:v>1525351877.3499999</c:v>
                </c:pt>
                <c:pt idx="2">
                  <c:v>1557545065.53</c:v>
                </c:pt>
                <c:pt idx="3">
                  <c:v>3438115771.0100002</c:v>
                </c:pt>
                <c:pt idx="4">
                  <c:v>7620764450.71</c:v>
                </c:pt>
                <c:pt idx="5">
                  <c:v>1393069741.72</c:v>
                </c:pt>
                <c:pt idx="6">
                  <c:v>1652799266.4699998</c:v>
                </c:pt>
                <c:pt idx="7">
                  <c:v>2799311319.9000001</c:v>
                </c:pt>
                <c:pt idx="8">
                  <c:v>25482311967.629997</c:v>
                </c:pt>
                <c:pt idx="9">
                  <c:v>484061989.87</c:v>
                </c:pt>
                <c:pt idx="10">
                  <c:v>4312809.75</c:v>
                </c:pt>
                <c:pt idx="11">
                  <c:v>1858105441.24</c:v>
                </c:pt>
                <c:pt idx="12">
                  <c:v>285807190.38999999</c:v>
                </c:pt>
                <c:pt idx="13">
                  <c:v>110226955.47</c:v>
                </c:pt>
                <c:pt idx="14">
                  <c:v>400517234.62</c:v>
                </c:pt>
                <c:pt idx="15">
                  <c:v>67857625.099999994</c:v>
                </c:pt>
                <c:pt idx="16">
                  <c:v>325889048.42000002</c:v>
                </c:pt>
                <c:pt idx="17">
                  <c:v>539182089.31999993</c:v>
                </c:pt>
                <c:pt idx="18">
                  <c:v>173559852.89999998</c:v>
                </c:pt>
                <c:pt idx="19">
                  <c:v>76903891.480000004</c:v>
                </c:pt>
                <c:pt idx="20">
                  <c:v>36520005.739999995</c:v>
                </c:pt>
                <c:pt idx="21">
                  <c:v>113213663.2</c:v>
                </c:pt>
                <c:pt idx="22">
                  <c:v>143700086.81999999</c:v>
                </c:pt>
                <c:pt idx="23">
                  <c:v>24250721.800000001</c:v>
                </c:pt>
                <c:pt idx="24">
                  <c:v>88181917.640000001</c:v>
                </c:pt>
                <c:pt idx="25">
                  <c:v>39794499.5</c:v>
                </c:pt>
                <c:pt idx="26">
                  <c:v>77174807.200000003</c:v>
                </c:pt>
                <c:pt idx="27">
                  <c:v>16650889.92</c:v>
                </c:pt>
                <c:pt idx="28">
                  <c:v>69046844.5</c:v>
                </c:pt>
                <c:pt idx="29">
                  <c:v>6909888.6600000001</c:v>
                </c:pt>
                <c:pt idx="30">
                  <c:v>5020002.84</c:v>
                </c:pt>
                <c:pt idx="31">
                  <c:v>0</c:v>
                </c:pt>
                <c:pt idx="32">
                  <c:v>524952.19999999995</c:v>
                </c:pt>
                <c:pt idx="33">
                  <c:v>22028356.600000001</c:v>
                </c:pt>
                <c:pt idx="34">
                  <c:v>16131990.9</c:v>
                </c:pt>
                <c:pt idx="35">
                  <c:v>8075895.6100000003</c:v>
                </c:pt>
                <c:pt idx="36">
                  <c:v>19558488</c:v>
                </c:pt>
                <c:pt idx="37">
                  <c:v>0</c:v>
                </c:pt>
                <c:pt idx="38">
                  <c:v>0</c:v>
                </c:pt>
                <c:pt idx="39">
                  <c:v>2423360.7999999998</c:v>
                </c:pt>
                <c:pt idx="40">
                  <c:v>1000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69299730</c:v>
                </c:pt>
                <c:pt idx="2">
                  <c:v>1002899470</c:v>
                </c:pt>
                <c:pt idx="3">
                  <c:v>11046776000</c:v>
                </c:pt>
                <c:pt idx="4">
                  <c:v>1600000</c:v>
                </c:pt>
                <c:pt idx="5">
                  <c:v>616490000</c:v>
                </c:pt>
                <c:pt idx="6">
                  <c:v>4023400000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10090000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7777110099.25</c:v>
                </c:pt>
                <c:pt idx="1">
                  <c:v>1595001707.3499999</c:v>
                </c:pt>
                <c:pt idx="2">
                  <c:v>2561313935.5299997</c:v>
                </c:pt>
                <c:pt idx="3">
                  <c:v>14486011371.010002</c:v>
                </c:pt>
                <c:pt idx="4">
                  <c:v>7622364450.71</c:v>
                </c:pt>
                <c:pt idx="5">
                  <c:v>2009561541.7199998</c:v>
                </c:pt>
                <c:pt idx="6">
                  <c:v>5676236166.4699993</c:v>
                </c:pt>
                <c:pt idx="7">
                  <c:v>2802671019.9000001</c:v>
                </c:pt>
                <c:pt idx="8">
                  <c:v>25482311967.629997</c:v>
                </c:pt>
                <c:pt idx="9">
                  <c:v>1160053789.8699999</c:v>
                </c:pt>
                <c:pt idx="10">
                  <c:v>4312809.75</c:v>
                </c:pt>
                <c:pt idx="11">
                  <c:v>1858105441.24</c:v>
                </c:pt>
                <c:pt idx="12">
                  <c:v>285807190.38999999</c:v>
                </c:pt>
                <c:pt idx="13">
                  <c:v>110809255.47</c:v>
                </c:pt>
                <c:pt idx="14">
                  <c:v>400517234.62</c:v>
                </c:pt>
                <c:pt idx="15">
                  <c:v>67857625.099999994</c:v>
                </c:pt>
                <c:pt idx="16">
                  <c:v>325889048.42000002</c:v>
                </c:pt>
                <c:pt idx="17">
                  <c:v>549967789.31999993</c:v>
                </c:pt>
                <c:pt idx="18">
                  <c:v>173792052.89999998</c:v>
                </c:pt>
                <c:pt idx="19">
                  <c:v>548564191.48000002</c:v>
                </c:pt>
                <c:pt idx="20">
                  <c:v>36520005.739999995</c:v>
                </c:pt>
                <c:pt idx="21">
                  <c:v>113213663.2</c:v>
                </c:pt>
                <c:pt idx="22">
                  <c:v>143700086.81999999</c:v>
                </c:pt>
                <c:pt idx="23">
                  <c:v>24250721.800000001</c:v>
                </c:pt>
                <c:pt idx="24">
                  <c:v>282315517.63999999</c:v>
                </c:pt>
                <c:pt idx="25">
                  <c:v>39794499.5</c:v>
                </c:pt>
                <c:pt idx="26">
                  <c:v>77174807.200000003</c:v>
                </c:pt>
                <c:pt idx="27">
                  <c:v>16650889.92</c:v>
                </c:pt>
                <c:pt idx="28">
                  <c:v>69046844.5</c:v>
                </c:pt>
                <c:pt idx="29">
                  <c:v>6909888.6600000001</c:v>
                </c:pt>
                <c:pt idx="30">
                  <c:v>5020002.84</c:v>
                </c:pt>
                <c:pt idx="31">
                  <c:v>0</c:v>
                </c:pt>
                <c:pt idx="32">
                  <c:v>524952.19999999995</c:v>
                </c:pt>
                <c:pt idx="33">
                  <c:v>22028356.600000001</c:v>
                </c:pt>
                <c:pt idx="34">
                  <c:v>16131990.9</c:v>
                </c:pt>
                <c:pt idx="35">
                  <c:v>8075895.6100000003</c:v>
                </c:pt>
                <c:pt idx="36">
                  <c:v>19558488</c:v>
                </c:pt>
                <c:pt idx="37">
                  <c:v>0</c:v>
                </c:pt>
                <c:pt idx="38">
                  <c:v>0</c:v>
                </c:pt>
                <c:pt idx="39">
                  <c:v>2423360.7999999998</c:v>
                </c:pt>
                <c:pt idx="40">
                  <c:v>1000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844728899964.95007</c:v>
                </c:pt>
                <c:pt idx="1">
                  <c:v>198373206799.64001</c:v>
                </c:pt>
                <c:pt idx="2">
                  <c:v>183580025860.80002</c:v>
                </c:pt>
                <c:pt idx="3">
                  <c:v>151740657242.45001</c:v>
                </c:pt>
                <c:pt idx="4">
                  <c:v>81059503103.820007</c:v>
                </c:pt>
                <c:pt idx="5">
                  <c:v>45096244064.380005</c:v>
                </c:pt>
                <c:pt idx="6">
                  <c:v>44000793010.520004</c:v>
                </c:pt>
                <c:pt idx="7">
                  <c:v>31407186432.890003</c:v>
                </c:pt>
                <c:pt idx="8">
                  <c:v>26753917717.959999</c:v>
                </c:pt>
                <c:pt idx="9">
                  <c:v>13106913849.899998</c:v>
                </c:pt>
                <c:pt idx="10">
                  <c:v>10342703714.629999</c:v>
                </c:pt>
                <c:pt idx="11">
                  <c:v>8376450267.8699989</c:v>
                </c:pt>
                <c:pt idx="12">
                  <c:v>6699474274.9900007</c:v>
                </c:pt>
                <c:pt idx="13">
                  <c:v>4689988845.5800009</c:v>
                </c:pt>
                <c:pt idx="14">
                  <c:v>3769093979.5</c:v>
                </c:pt>
                <c:pt idx="15">
                  <c:v>3452744129.2499995</c:v>
                </c:pt>
                <c:pt idx="16">
                  <c:v>2606902233.71</c:v>
                </c:pt>
                <c:pt idx="17">
                  <c:v>2282040235.4300003</c:v>
                </c:pt>
                <c:pt idx="18">
                  <c:v>1924606129.5599999</c:v>
                </c:pt>
                <c:pt idx="19">
                  <c:v>1891651230.29</c:v>
                </c:pt>
                <c:pt idx="20">
                  <c:v>846485194.55999994</c:v>
                </c:pt>
                <c:pt idx="21">
                  <c:v>806809291.64999998</c:v>
                </c:pt>
                <c:pt idx="22">
                  <c:v>765838532.74000001</c:v>
                </c:pt>
                <c:pt idx="23">
                  <c:v>425112106.46000004</c:v>
                </c:pt>
                <c:pt idx="24">
                  <c:v>302702118.05000001</c:v>
                </c:pt>
                <c:pt idx="25">
                  <c:v>297856562.37</c:v>
                </c:pt>
                <c:pt idx="26">
                  <c:v>283554435.99000001</c:v>
                </c:pt>
                <c:pt idx="27">
                  <c:v>161070610.90000001</c:v>
                </c:pt>
                <c:pt idx="28">
                  <c:v>143800667.5</c:v>
                </c:pt>
                <c:pt idx="29">
                  <c:v>137744538.69</c:v>
                </c:pt>
                <c:pt idx="30">
                  <c:v>89799122.939999998</c:v>
                </c:pt>
                <c:pt idx="31">
                  <c:v>82072570.159999996</c:v>
                </c:pt>
                <c:pt idx="32">
                  <c:v>80342293.100000009</c:v>
                </c:pt>
                <c:pt idx="33">
                  <c:v>60732598.190000005</c:v>
                </c:pt>
                <c:pt idx="34">
                  <c:v>59619665.729999997</c:v>
                </c:pt>
                <c:pt idx="35">
                  <c:v>53583991.219999999</c:v>
                </c:pt>
                <c:pt idx="36">
                  <c:v>30062724</c:v>
                </c:pt>
                <c:pt idx="37">
                  <c:v>29181093.479999997</c:v>
                </c:pt>
                <c:pt idx="38">
                  <c:v>10726425.23</c:v>
                </c:pt>
                <c:pt idx="39">
                  <c:v>5724567.8599999994</c:v>
                </c:pt>
                <c:pt idx="40">
                  <c:v>974623.06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BULGAN BROKER </c:v>
                  </c:pt>
                  <c:pt idx="25">
                    <c:v> NETSEC </c:v>
                  </c:pt>
                  <c:pt idx="26">
                    <c:v> GRANDDEVELOPMENT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UNDURKHAAN INVEST </c:v>
                  </c:pt>
                  <c:pt idx="31">
                    <c:v> BATS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SG INVESTMENT AND SECURITIES </c:v>
                  </c:pt>
                  <c:pt idx="35">
                    <c:v> NATIONAL SECURITIES </c:v>
                  </c:pt>
                  <c:pt idx="36">
                    <c:v> SANAR </c:v>
                  </c:pt>
                  <c:pt idx="37">
                    <c:v> SG CAPITAL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BULG</c:v>
                  </c:pt>
                  <c:pt idx="25">
                    <c:v>ZRGD</c:v>
                  </c:pt>
                  <c:pt idx="26">
                    <c:v>GDEV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UNDR</c:v>
                  </c:pt>
                  <c:pt idx="31">
                    <c:v>BATS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BKOC</c:v>
                  </c:pt>
                  <c:pt idx="35">
                    <c:v>NSEC</c:v>
                  </c:pt>
                  <c:pt idx="36">
                    <c:v>SANR</c:v>
                  </c:pt>
                  <c:pt idx="37">
                    <c:v>SGC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0.50565709691286198</c:v>
                </c:pt>
                <c:pt idx="1">
                  <c:v>0.11874675988919385</c:v>
                </c:pt>
                <c:pt idx="2">
                  <c:v>0.10989152014547147</c:v>
                </c:pt>
                <c:pt idx="3">
                  <c:v>9.0832384482229259E-2</c:v>
                </c:pt>
                <c:pt idx="4">
                  <c:v>4.8522446690740025E-2</c:v>
                </c:pt>
                <c:pt idx="5">
                  <c:v>2.6994738615210678E-2</c:v>
                </c:pt>
                <c:pt idx="6">
                  <c:v>2.6338998531347128E-2</c:v>
                </c:pt>
                <c:pt idx="7">
                  <c:v>1.880043019069803E-2</c:v>
                </c:pt>
                <c:pt idx="8">
                  <c:v>1.6014970441843007E-2</c:v>
                </c:pt>
                <c:pt idx="9">
                  <c:v>7.8458355184751125E-3</c:v>
                </c:pt>
                <c:pt idx="10">
                  <c:v>6.1911715519460493E-3</c:v>
                </c:pt>
                <c:pt idx="11">
                  <c:v>5.0141667049178208E-3</c:v>
                </c:pt>
                <c:pt idx="12">
                  <c:v>4.0103241559208006E-3</c:v>
                </c:pt>
                <c:pt idx="13">
                  <c:v>2.8074405224067611E-3</c:v>
                </c:pt>
                <c:pt idx="14">
                  <c:v>2.2561902638169422E-3</c:v>
                </c:pt>
                <c:pt idx="15">
                  <c:v>2.0668223531264576E-3</c:v>
                </c:pt>
                <c:pt idx="16">
                  <c:v>1.5604990139299712E-3</c:v>
                </c:pt>
                <c:pt idx="17">
                  <c:v>1.3660357074722523E-3</c:v>
                </c:pt>
                <c:pt idx="18">
                  <c:v>1.1520746457406503E-3</c:v>
                </c:pt>
                <c:pt idx="19">
                  <c:v>1.1323477502897957E-3</c:v>
                </c:pt>
                <c:pt idx="20">
                  <c:v>5.0670841980035109E-4</c:v>
                </c:pt>
                <c:pt idx="21">
                  <c:v>4.829583126550888E-4</c:v>
                </c:pt>
                <c:pt idx="22">
                  <c:v>4.5843310106400082E-4</c:v>
                </c:pt>
                <c:pt idx="23">
                  <c:v>2.5447330335684552E-4</c:v>
                </c:pt>
                <c:pt idx="24">
                  <c:v>1.8119833978556723E-4</c:v>
                </c:pt>
                <c:pt idx="25">
                  <c:v>1.782977765182514E-4</c:v>
                </c:pt>
                <c:pt idx="26">
                  <c:v>1.6973648341546809E-4</c:v>
                </c:pt>
                <c:pt idx="27">
                  <c:v>9.6417320999736851E-5</c:v>
                </c:pt>
                <c:pt idx="28">
                  <c:v>8.6079484276196564E-5</c:v>
                </c:pt>
                <c:pt idx="29">
                  <c:v>8.245426852624175E-5</c:v>
                </c:pt>
                <c:pt idx="30">
                  <c:v>5.3754007721347833E-5</c:v>
                </c:pt>
                <c:pt idx="31">
                  <c:v>4.9128871481731886E-5</c:v>
                </c:pt>
                <c:pt idx="32">
                  <c:v>4.809312276394702E-5</c:v>
                </c:pt>
                <c:pt idx="33">
                  <c:v>3.6354704201555044E-5</c:v>
                </c:pt>
                <c:pt idx="34">
                  <c:v>3.5688499698776641E-5</c:v>
                </c:pt>
                <c:pt idx="35">
                  <c:v>3.2075527950368136E-5</c:v>
                </c:pt>
                <c:pt idx="36">
                  <c:v>1.7995631194532788E-5</c:v>
                </c:pt>
                <c:pt idx="37">
                  <c:v>1.7467884684011511E-5</c:v>
                </c:pt>
                <c:pt idx="38">
                  <c:v>6.4208683309872896E-6</c:v>
                </c:pt>
                <c:pt idx="39">
                  <c:v>3.4267424321440662E-6</c:v>
                </c:pt>
                <c:pt idx="40">
                  <c:v>5.834121066822488E-7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709571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4\2024.07%20Ariljaanii%20tailan%20WEB.xlsx" TargetMode="External"/><Relationship Id="rId1" Type="http://schemas.openxmlformats.org/officeDocument/2006/relationships/externalLinkPath" Target="2024.07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966600</v>
          </cell>
          <cell r="H16">
            <v>7776143499.25</v>
          </cell>
          <cell r="I16">
            <v>0</v>
          </cell>
          <cell r="J16">
            <v>0</v>
          </cell>
          <cell r="K16">
            <v>7777110099.25</v>
          </cell>
          <cell r="L16">
            <v>844728899964.95007</v>
          </cell>
        </row>
        <row r="17">
          <cell r="B17" t="str">
            <v>TDB</v>
          </cell>
          <cell r="C17" t="str">
            <v>"ТИ ДИ БИ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350100</v>
          </cell>
          <cell r="H17">
            <v>1525351877.3499999</v>
          </cell>
          <cell r="I17">
            <v>0</v>
          </cell>
          <cell r="J17">
            <v>69299730</v>
          </cell>
          <cell r="K17">
            <v>1595001707.3499999</v>
          </cell>
          <cell r="L17">
            <v>198373206799.64001</v>
          </cell>
        </row>
        <row r="18">
          <cell r="B18" t="str">
            <v>ZGB</v>
          </cell>
          <cell r="C18" t="str">
            <v>"ТАВАНБОГД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869400</v>
          </cell>
          <cell r="H18">
            <v>1557545065.53</v>
          </cell>
          <cell r="I18">
            <v>0</v>
          </cell>
          <cell r="J18">
            <v>1002899470</v>
          </cell>
          <cell r="K18">
            <v>2561313935.5299997</v>
          </cell>
          <cell r="L18">
            <v>183580025860.80002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1119600</v>
          </cell>
          <cell r="H19">
            <v>3438115771.0100002</v>
          </cell>
          <cell r="I19">
            <v>0</v>
          </cell>
          <cell r="J19">
            <v>11046776000</v>
          </cell>
          <cell r="K19">
            <v>14486011371.010002</v>
          </cell>
          <cell r="L19">
            <v>151740657242.45001</v>
          </cell>
        </row>
        <row r="20">
          <cell r="B20" t="str">
            <v>INVC</v>
          </cell>
          <cell r="C20" t="str">
            <v>"ИНВЕСКОР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0</v>
          </cell>
          <cell r="H20">
            <v>7620764450.71</v>
          </cell>
          <cell r="I20">
            <v>0</v>
          </cell>
          <cell r="J20">
            <v>1600000</v>
          </cell>
          <cell r="K20">
            <v>7622364450.71</v>
          </cell>
          <cell r="L20">
            <v>81059503103.820007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1800</v>
          </cell>
          <cell r="H21">
            <v>1393069741.72</v>
          </cell>
          <cell r="I21">
            <v>0</v>
          </cell>
          <cell r="J21">
            <v>616490000</v>
          </cell>
          <cell r="K21">
            <v>2009561541.7199998</v>
          </cell>
          <cell r="L21">
            <v>45096244064.380005</v>
          </cell>
        </row>
        <row r="22">
          <cell r="B22" t="str">
            <v>MIBG</v>
          </cell>
          <cell r="C22" t="str">
            <v>"МАНДАЛ КАПИТАЛ МАРКЕТС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36900</v>
          </cell>
          <cell r="H22">
            <v>1652799266.4699998</v>
          </cell>
          <cell r="I22">
            <v>0</v>
          </cell>
          <cell r="J22">
            <v>4023400000</v>
          </cell>
          <cell r="K22">
            <v>5676236166.4699993</v>
          </cell>
          <cell r="L22">
            <v>44000793010.520004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3359700</v>
          </cell>
          <cell r="H23">
            <v>2799311319.9000001</v>
          </cell>
          <cell r="I23">
            <v>0</v>
          </cell>
          <cell r="J23">
            <v>0</v>
          </cell>
          <cell r="K23">
            <v>2802671019.9000001</v>
          </cell>
          <cell r="L23">
            <v>31407186432.890003</v>
          </cell>
        </row>
        <row r="24">
          <cell r="B24" t="str">
            <v>DELG</v>
          </cell>
          <cell r="C24" t="str">
            <v>"ДИ ЭЙЧ КАПИТАЛ ҮЦК" ХХК</v>
          </cell>
          <cell r="D24" t="str">
            <v>●</v>
          </cell>
          <cell r="G24">
            <v>0</v>
          </cell>
          <cell r="H24">
            <v>25482311967.629997</v>
          </cell>
          <cell r="I24">
            <v>0</v>
          </cell>
          <cell r="J24">
            <v>0</v>
          </cell>
          <cell r="K24">
            <v>25482311967.629997</v>
          </cell>
          <cell r="L24">
            <v>26753917717.959999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675991800</v>
          </cell>
          <cell r="H25">
            <v>484061989.87</v>
          </cell>
          <cell r="I25">
            <v>0</v>
          </cell>
          <cell r="J25">
            <v>0</v>
          </cell>
          <cell r="K25">
            <v>1160053789.8699999</v>
          </cell>
          <cell r="L25">
            <v>13106913849.899998</v>
          </cell>
        </row>
        <row r="26">
          <cell r="B26" t="str">
            <v>LFTI</v>
          </cell>
          <cell r="C26" t="str">
            <v>"ЛАЙФТАЙМ ИНВЕСТМЕНТ ҮЦК" ХХК</v>
          </cell>
          <cell r="D26" t="str">
            <v>●</v>
          </cell>
          <cell r="E26" t="str">
            <v>●</v>
          </cell>
          <cell r="G26">
            <v>0</v>
          </cell>
          <cell r="H26">
            <v>4312809.75</v>
          </cell>
          <cell r="I26">
            <v>0</v>
          </cell>
          <cell r="J26">
            <v>0</v>
          </cell>
          <cell r="K26">
            <v>4312809.75</v>
          </cell>
          <cell r="L26">
            <v>10342703714.629999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1858105441.24</v>
          </cell>
          <cell r="I27">
            <v>0</v>
          </cell>
          <cell r="J27">
            <v>0</v>
          </cell>
          <cell r="K27">
            <v>1858105441.24</v>
          </cell>
          <cell r="L27">
            <v>8376450267.8699989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0</v>
          </cell>
          <cell r="H28">
            <v>285807190.38999999</v>
          </cell>
          <cell r="I28">
            <v>0</v>
          </cell>
          <cell r="J28">
            <v>0</v>
          </cell>
          <cell r="K28">
            <v>285807190.38999999</v>
          </cell>
          <cell r="L28">
            <v>6699474274.9900007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582300</v>
          </cell>
          <cell r="H29">
            <v>110226955.47</v>
          </cell>
          <cell r="I29">
            <v>0</v>
          </cell>
          <cell r="J29">
            <v>0</v>
          </cell>
          <cell r="K29">
            <v>110809255.47</v>
          </cell>
          <cell r="L29">
            <v>4689988845.5800009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400517234.62</v>
          </cell>
          <cell r="I30">
            <v>0</v>
          </cell>
          <cell r="J30">
            <v>0</v>
          </cell>
          <cell r="K30">
            <v>400517234.62</v>
          </cell>
          <cell r="L30">
            <v>3769093979.5</v>
          </cell>
        </row>
        <row r="31">
          <cell r="B31" t="str">
            <v>MICC</v>
          </cell>
          <cell r="C31" t="str">
            <v>"ЭМ АЙ СИ СИ  ҮЦК" ХХК</v>
          </cell>
          <cell r="D31" t="str">
            <v>●</v>
          </cell>
          <cell r="E31" t="str">
            <v>●</v>
          </cell>
          <cell r="G31">
            <v>0</v>
          </cell>
          <cell r="H31">
            <v>67857625.099999994</v>
          </cell>
          <cell r="I31">
            <v>0</v>
          </cell>
          <cell r="J31">
            <v>0</v>
          </cell>
          <cell r="K31">
            <v>67857625.099999994</v>
          </cell>
          <cell r="L31">
            <v>3452744129.2499995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325889048.42000002</v>
          </cell>
          <cell r="I32">
            <v>0</v>
          </cell>
          <cell r="J32">
            <v>0</v>
          </cell>
          <cell r="K32">
            <v>325889048.42000002</v>
          </cell>
          <cell r="L32">
            <v>2606902233.71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695700</v>
          </cell>
          <cell r="H33">
            <v>539182089.31999993</v>
          </cell>
          <cell r="I33">
            <v>0</v>
          </cell>
          <cell r="J33">
            <v>10090000</v>
          </cell>
          <cell r="K33">
            <v>549967789.31999993</v>
          </cell>
          <cell r="L33">
            <v>2282040235.4300003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232200</v>
          </cell>
          <cell r="H34">
            <v>173559852.89999998</v>
          </cell>
          <cell r="I34">
            <v>0</v>
          </cell>
          <cell r="J34">
            <v>0</v>
          </cell>
          <cell r="K34">
            <v>173792052.89999998</v>
          </cell>
          <cell r="L34">
            <v>1924606129.5599999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471660300</v>
          </cell>
          <cell r="H35">
            <v>76903891.480000004</v>
          </cell>
          <cell r="I35">
            <v>0</v>
          </cell>
          <cell r="J35">
            <v>0</v>
          </cell>
          <cell r="K35">
            <v>548564191.48000002</v>
          </cell>
          <cell r="L35">
            <v>1891651230.29</v>
          </cell>
        </row>
        <row r="36">
          <cell r="B36" t="str">
            <v>TNGR</v>
          </cell>
          <cell r="C36" t="str">
            <v>"ТЭНГЭР КАПИТАЛ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36520005.739999995</v>
          </cell>
          <cell r="I36">
            <v>0</v>
          </cell>
          <cell r="J36">
            <v>0</v>
          </cell>
          <cell r="K36">
            <v>36520005.739999995</v>
          </cell>
          <cell r="L36">
            <v>846485194.55999994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G37">
            <v>0</v>
          </cell>
          <cell r="H37">
            <v>113213663.2</v>
          </cell>
          <cell r="I37">
            <v>0</v>
          </cell>
          <cell r="J37">
            <v>0</v>
          </cell>
          <cell r="K37">
            <v>113213663.2</v>
          </cell>
          <cell r="L37">
            <v>806809291.64999998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G38">
            <v>0</v>
          </cell>
          <cell r="H38">
            <v>143700086.81999999</v>
          </cell>
          <cell r="I38">
            <v>0</v>
          </cell>
          <cell r="J38">
            <v>0</v>
          </cell>
          <cell r="K38">
            <v>143700086.81999999</v>
          </cell>
          <cell r="L38">
            <v>765838532.74000001</v>
          </cell>
        </row>
        <row r="39">
          <cell r="B39" t="str">
            <v>TABO</v>
          </cell>
          <cell r="C39" t="str">
            <v>"ТАВАН БОГД ҮЦК" ХХК</v>
          </cell>
          <cell r="D39" t="str">
            <v>●</v>
          </cell>
          <cell r="G39">
            <v>0</v>
          </cell>
          <cell r="H39">
            <v>24250721.800000001</v>
          </cell>
          <cell r="I39">
            <v>0</v>
          </cell>
          <cell r="J39">
            <v>0</v>
          </cell>
          <cell r="K39">
            <v>24250721.800000001</v>
          </cell>
          <cell r="L39">
            <v>425112106.46000004</v>
          </cell>
        </row>
        <row r="40">
          <cell r="B40" t="str">
            <v>BULG</v>
          </cell>
          <cell r="C40" t="str">
            <v>"БУЛГАН БРОКЕР ҮЦК" ХХК</v>
          </cell>
          <cell r="D40" t="str">
            <v>●</v>
          </cell>
          <cell r="G40">
            <v>194133600</v>
          </cell>
          <cell r="H40">
            <v>88181917.640000001</v>
          </cell>
          <cell r="I40">
            <v>0</v>
          </cell>
          <cell r="J40">
            <v>0</v>
          </cell>
          <cell r="K40">
            <v>282315517.63999999</v>
          </cell>
          <cell r="L40">
            <v>302702118.05000001</v>
          </cell>
        </row>
        <row r="41">
          <cell r="B41" t="str">
            <v>ZRGD</v>
          </cell>
          <cell r="C41" t="str">
            <v>"НЭТСЭК ҮЦК" ХХК</v>
          </cell>
          <cell r="D41" t="str">
            <v>●</v>
          </cell>
          <cell r="G41">
            <v>0</v>
          </cell>
          <cell r="H41">
            <v>39794499.5</v>
          </cell>
          <cell r="I41">
            <v>0</v>
          </cell>
          <cell r="J41">
            <v>0</v>
          </cell>
          <cell r="K41">
            <v>39794499.5</v>
          </cell>
          <cell r="L41">
            <v>297856562.37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G42">
            <v>0</v>
          </cell>
          <cell r="H42">
            <v>77174807.200000003</v>
          </cell>
          <cell r="I42">
            <v>0</v>
          </cell>
          <cell r="J42">
            <v>0</v>
          </cell>
          <cell r="K42">
            <v>77174807.200000003</v>
          </cell>
          <cell r="L42">
            <v>283554435.99000001</v>
          </cell>
        </row>
        <row r="43">
          <cell r="B43" t="str">
            <v>MSEC</v>
          </cell>
          <cell r="C43" t="str">
            <v>"МОНСЕК ҮЦК" ХХК</v>
          </cell>
          <cell r="D43" t="str">
            <v>●</v>
          </cell>
          <cell r="G43">
            <v>0</v>
          </cell>
          <cell r="H43">
            <v>16650889.92</v>
          </cell>
          <cell r="I43">
            <v>0</v>
          </cell>
          <cell r="J43">
            <v>0</v>
          </cell>
          <cell r="K43">
            <v>16650889.92</v>
          </cell>
          <cell r="L43">
            <v>161070610.90000001</v>
          </cell>
        </row>
        <row r="44">
          <cell r="B44" t="str">
            <v>HUN</v>
          </cell>
          <cell r="C44" t="str">
            <v>"ХҮННҮ ЭМПАЙР ҮЦК" ХХК</v>
          </cell>
          <cell r="D44" t="str">
            <v>●</v>
          </cell>
          <cell r="G44">
            <v>0</v>
          </cell>
          <cell r="H44">
            <v>69046844.5</v>
          </cell>
          <cell r="I44">
            <v>0</v>
          </cell>
          <cell r="J44">
            <v>0</v>
          </cell>
          <cell r="K44">
            <v>69046844.5</v>
          </cell>
          <cell r="L44">
            <v>143800667.5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G45">
            <v>0</v>
          </cell>
          <cell r="H45">
            <v>6909888.6600000001</v>
          </cell>
          <cell r="I45">
            <v>0</v>
          </cell>
          <cell r="J45">
            <v>0</v>
          </cell>
          <cell r="K45">
            <v>6909888.6600000001</v>
          </cell>
          <cell r="L45">
            <v>137744538.69</v>
          </cell>
        </row>
        <row r="46">
          <cell r="B46" t="str">
            <v>UNDR</v>
          </cell>
          <cell r="C46" t="str">
            <v>"ӨНДӨРХААН ИНВЕСТ ҮЦК" ХХК</v>
          </cell>
          <cell r="D46" t="str">
            <v>●</v>
          </cell>
          <cell r="G46">
            <v>0</v>
          </cell>
          <cell r="H46">
            <v>5020002.84</v>
          </cell>
          <cell r="I46">
            <v>0</v>
          </cell>
          <cell r="J46">
            <v>0</v>
          </cell>
          <cell r="K46">
            <v>5020002.84</v>
          </cell>
          <cell r="L46">
            <v>89799122.939999998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82072570.159999996</v>
          </cell>
        </row>
        <row r="48">
          <cell r="B48" t="str">
            <v>MERG</v>
          </cell>
          <cell r="C48" t="str">
            <v>"МЭРГЭН САНАА ҮЦК" ХХК</v>
          </cell>
          <cell r="D48" t="str">
            <v>●</v>
          </cell>
          <cell r="G48">
            <v>0</v>
          </cell>
          <cell r="H48">
            <v>524952.19999999995</v>
          </cell>
          <cell r="I48">
            <v>0</v>
          </cell>
          <cell r="J48">
            <v>0</v>
          </cell>
          <cell r="K48">
            <v>524952.19999999995</v>
          </cell>
          <cell r="L48">
            <v>80342293.100000009</v>
          </cell>
        </row>
        <row r="49">
          <cell r="B49" t="str">
            <v>DRBR</v>
          </cell>
          <cell r="C49" t="str">
            <v>"ДАРХАН БРОКЕР ҮЦК" ХХК</v>
          </cell>
          <cell r="D49" t="str">
            <v>●</v>
          </cell>
          <cell r="G49">
            <v>0</v>
          </cell>
          <cell r="H49">
            <v>22028356.600000001</v>
          </cell>
          <cell r="I49">
            <v>0</v>
          </cell>
          <cell r="J49">
            <v>0</v>
          </cell>
          <cell r="K49">
            <v>22028356.600000001</v>
          </cell>
          <cell r="L49">
            <v>60732598.190000005</v>
          </cell>
        </row>
        <row r="50">
          <cell r="B50" t="str">
            <v>BKOC</v>
          </cell>
          <cell r="C50" t="str">
            <v>"ЭС ЖИ ИНВЕСТМЕНТ ЭНД СЕКЬЮРИТИС ҮЦК" ХХК</v>
          </cell>
          <cell r="D50" t="str">
            <v>●</v>
          </cell>
          <cell r="G50">
            <v>0</v>
          </cell>
          <cell r="H50">
            <v>16131990.9</v>
          </cell>
          <cell r="J50">
            <v>0</v>
          </cell>
          <cell r="K50">
            <v>16131990.9</v>
          </cell>
          <cell r="L50">
            <v>59619665.729999997</v>
          </cell>
        </row>
        <row r="51">
          <cell r="B51" t="str">
            <v>NSEC</v>
          </cell>
          <cell r="C51" t="str">
            <v>"НЭЙШНЛ СЕКЮРИТИС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0</v>
          </cell>
          <cell r="H51">
            <v>8075895.6100000003</v>
          </cell>
          <cell r="I51">
            <v>0</v>
          </cell>
          <cell r="J51">
            <v>0</v>
          </cell>
          <cell r="K51">
            <v>8075895.6100000003</v>
          </cell>
          <cell r="L51">
            <v>53583991.219999999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0</v>
          </cell>
          <cell r="H52">
            <v>19558488</v>
          </cell>
          <cell r="I52">
            <v>0</v>
          </cell>
          <cell r="J52">
            <v>0</v>
          </cell>
          <cell r="K52">
            <v>19558488</v>
          </cell>
          <cell r="L52">
            <v>30062724</v>
          </cell>
        </row>
        <row r="53">
          <cell r="B53" t="str">
            <v>SGC</v>
          </cell>
          <cell r="C53" t="str">
            <v>"ЭС ЖИ КАПИТАЛ ҮЦК" ХХК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29181093.479999997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10726425.23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F55" t="str">
            <v>●</v>
          </cell>
          <cell r="G55">
            <v>0</v>
          </cell>
          <cell r="H55">
            <v>2423360.7999999998</v>
          </cell>
          <cell r="I55">
            <v>0</v>
          </cell>
          <cell r="J55">
            <v>0</v>
          </cell>
          <cell r="K55">
            <v>2423360.7999999998</v>
          </cell>
          <cell r="L55">
            <v>5724567.8599999994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0</v>
          </cell>
          <cell r="H56">
            <v>1000</v>
          </cell>
          <cell r="I56">
            <v>0</v>
          </cell>
          <cell r="J56">
            <v>0</v>
          </cell>
          <cell r="K56">
            <v>1000</v>
          </cell>
          <cell r="L56">
            <v>974623.06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BSK</v>
          </cell>
          <cell r="C60" t="str">
            <v>"БЛЮСКАЙ СЕКЬЮРИТИЗ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MSDQ</v>
          </cell>
          <cell r="C61" t="str">
            <v>"МАСДАК ҮНЭТ ЦААСНЫ КОМПАНИ" ХХК</v>
          </cell>
          <cell r="D61" t="str">
            <v>●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BLAC</v>
          </cell>
          <cell r="C64" t="str">
            <v>"МАЗААЛАЙ КАПИТАЛ ПАРТНЕРС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P25" sqref="P2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1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122</v>
      </c>
      <c r="M11" s="38"/>
    </row>
    <row r="12" spans="1:14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121</v>
      </c>
      <c r="H12" s="57"/>
      <c r="I12" s="57"/>
      <c r="J12" s="57"/>
      <c r="K12" s="58"/>
      <c r="L12" s="54" t="s">
        <v>118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7" t="s">
        <v>119</v>
      </c>
      <c r="H14" s="52" t="s">
        <v>54</v>
      </c>
      <c r="I14" s="53"/>
      <c r="J14" s="53"/>
      <c r="K14" s="39" t="s">
        <v>55</v>
      </c>
      <c r="L14" s="40" t="s">
        <v>56</v>
      </c>
      <c r="M14" s="46" t="s">
        <v>57</v>
      </c>
      <c r="N14" s="9"/>
    </row>
    <row r="15" spans="1:14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120</v>
      </c>
      <c r="H15" s="31" t="s">
        <v>103</v>
      </c>
      <c r="I15" s="26" t="s">
        <v>59</v>
      </c>
      <c r="J15" s="26" t="s">
        <v>58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5">
        <f>VLOOKUP(B16,[2]Sheet1!$B$16:$G$66,6,0)</f>
        <v>966600</v>
      </c>
      <c r="H16" s="14">
        <f>VLOOKUP(B16,[2]Sheet1!$B$16:$H$66,7,0)</f>
        <v>7776143499.25</v>
      </c>
      <c r="I16" s="14">
        <f>VLOOKUP(B16,[1]Brokers!$B$9:$AD$69,29,0)</f>
        <v>0</v>
      </c>
      <c r="J16" s="14">
        <f>VLOOKUP(B16,[2]Sheet1!$B$16:$J$66,9,0)</f>
        <v>0</v>
      </c>
      <c r="K16" s="32">
        <f>VLOOKUP(B16,[2]Sheet1!$B$16:$K$66,10,0)</f>
        <v>7777110099.25</v>
      </c>
      <c r="L16" s="32">
        <f>VLOOKUP(B16,[2]Sheet1!$B$16:$L$66,11,0)</f>
        <v>844728899964.95007</v>
      </c>
      <c r="M16" s="28">
        <f>L16/$L$67</f>
        <v>0.50565709691286198</v>
      </c>
    </row>
    <row r="17" spans="1:14" x14ac:dyDescent="0.25">
      <c r="A17" s="10">
        <v>2</v>
      </c>
      <c r="B17" s="11" t="s">
        <v>8</v>
      </c>
      <c r="C17" s="27" t="s">
        <v>108</v>
      </c>
      <c r="D17" s="12" t="s">
        <v>2</v>
      </c>
      <c r="E17" s="13" t="s">
        <v>2</v>
      </c>
      <c r="F17" s="13"/>
      <c r="G17" s="35">
        <f>VLOOKUP(B17,[2]Sheet1!$B$16:$G$66,6,0)</f>
        <v>350100</v>
      </c>
      <c r="H17" s="14">
        <f>VLOOKUP(B17,[2]Sheet1!$B$16:$H$66,7,0)</f>
        <v>1525351877.3499999</v>
      </c>
      <c r="I17" s="14">
        <f>VLOOKUP(B17,[1]Brokers!$B$9:$AD$69,29,0)</f>
        <v>0</v>
      </c>
      <c r="J17" s="14">
        <f>VLOOKUP(B17,[2]Sheet1!$B$16:$J$66,9,0)</f>
        <v>69299730</v>
      </c>
      <c r="K17" s="32">
        <f>VLOOKUP(B17,[2]Sheet1!$B$16:$K$66,10,0)</f>
        <v>1595001707.3499999</v>
      </c>
      <c r="L17" s="32">
        <f>VLOOKUP(B17,[2]Sheet1!$B$16:$L$66,11,0)</f>
        <v>198373206799.64001</v>
      </c>
      <c r="M17" s="28">
        <f>L17/$L$67</f>
        <v>0.11874675988919385</v>
      </c>
    </row>
    <row r="18" spans="1:14" x14ac:dyDescent="0.25">
      <c r="A18" s="10">
        <v>3</v>
      </c>
      <c r="B18" s="11" t="s">
        <v>40</v>
      </c>
      <c r="C18" s="27" t="s">
        <v>113</v>
      </c>
      <c r="D18" s="12" t="s">
        <v>2</v>
      </c>
      <c r="E18" s="13"/>
      <c r="F18" s="13"/>
      <c r="G18" s="35">
        <f>VLOOKUP(B18,[2]Sheet1!$B$16:$G$66,6,0)</f>
        <v>869400</v>
      </c>
      <c r="H18" s="14">
        <f>VLOOKUP(B18,[2]Sheet1!$B$16:$H$66,7,0)</f>
        <v>1557545065.53</v>
      </c>
      <c r="I18" s="14">
        <f>VLOOKUP(B18,[1]Brokers!$B$9:$AD$69,29,0)</f>
        <v>0</v>
      </c>
      <c r="J18" s="14">
        <f>VLOOKUP(B18,[2]Sheet1!$B$16:$J$66,9,0)</f>
        <v>1002899470</v>
      </c>
      <c r="K18" s="32">
        <f>VLOOKUP(B18,[2]Sheet1!$B$16:$K$66,10,0)</f>
        <v>2561313935.5299997</v>
      </c>
      <c r="L18" s="32">
        <f>VLOOKUP(B18,[2]Sheet1!$B$16:$L$66,11,0)</f>
        <v>183580025860.80002</v>
      </c>
      <c r="M18" s="28">
        <f>L18/$L$67</f>
        <v>0.10989152014547147</v>
      </c>
    </row>
    <row r="19" spans="1:14" s="21" customFormat="1" x14ac:dyDescent="0.25">
      <c r="A19" s="10">
        <v>4</v>
      </c>
      <c r="B19" s="11" t="s">
        <v>5</v>
      </c>
      <c r="C19" s="27" t="s">
        <v>69</v>
      </c>
      <c r="D19" s="12" t="s">
        <v>2</v>
      </c>
      <c r="E19" s="13" t="s">
        <v>2</v>
      </c>
      <c r="F19" s="13" t="s">
        <v>2</v>
      </c>
      <c r="G19" s="35">
        <f>VLOOKUP(B19,[2]Sheet1!$B$16:$G$66,6,0)</f>
        <v>1119600</v>
      </c>
      <c r="H19" s="14">
        <f>VLOOKUP(B19,[2]Sheet1!$B$16:$H$66,7,0)</f>
        <v>3438115771.0100002</v>
      </c>
      <c r="I19" s="14">
        <f>VLOOKUP(B19,[1]Brokers!$B$9:$AD$69,29,0)</f>
        <v>0</v>
      </c>
      <c r="J19" s="14">
        <f>VLOOKUP(B19,[2]Sheet1!$B$16:$J$66,9,0)</f>
        <v>11046776000</v>
      </c>
      <c r="K19" s="32">
        <f>VLOOKUP(B19,[2]Sheet1!$B$16:$K$66,10,0)</f>
        <v>14486011371.010002</v>
      </c>
      <c r="L19" s="32">
        <f>VLOOKUP(B19,[2]Sheet1!$B$16:$L$66,11,0)</f>
        <v>151740657242.45001</v>
      </c>
      <c r="M19" s="28">
        <f>L19/$L$67</f>
        <v>9.0832384482229259E-2</v>
      </c>
      <c r="N19" s="9"/>
    </row>
    <row r="20" spans="1:14" x14ac:dyDescent="0.25">
      <c r="A20" s="10">
        <v>5</v>
      </c>
      <c r="B20" s="11" t="s">
        <v>61</v>
      </c>
      <c r="C20" s="27" t="s">
        <v>75</v>
      </c>
      <c r="D20" s="12" t="s">
        <v>2</v>
      </c>
      <c r="E20" s="13" t="s">
        <v>2</v>
      </c>
      <c r="F20" s="13"/>
      <c r="G20" s="35">
        <f>VLOOKUP(B20,[2]Sheet1!$B$16:$G$66,6,0)</f>
        <v>0</v>
      </c>
      <c r="H20" s="14">
        <f>VLOOKUP(B20,[2]Sheet1!$B$16:$H$66,7,0)</f>
        <v>7620764450.71</v>
      </c>
      <c r="I20" s="14">
        <f>VLOOKUP(B20,[1]Brokers!$B$9:$AD$69,29,0)</f>
        <v>0</v>
      </c>
      <c r="J20" s="14">
        <f>VLOOKUP(B20,[2]Sheet1!$B$16:$J$66,9,0)</f>
        <v>1600000</v>
      </c>
      <c r="K20" s="32">
        <f>VLOOKUP(B20,[2]Sheet1!$B$16:$K$66,10,0)</f>
        <v>7622364450.71</v>
      </c>
      <c r="L20" s="32">
        <f>VLOOKUP(B20,[2]Sheet1!$B$16:$L$66,11,0)</f>
        <v>81059503103.820007</v>
      </c>
      <c r="M20" s="28">
        <f>L20/$L$67</f>
        <v>4.8522446690740025E-2</v>
      </c>
    </row>
    <row r="21" spans="1:14" x14ac:dyDescent="0.25">
      <c r="A21" s="10">
        <v>6</v>
      </c>
      <c r="B21" s="11" t="s">
        <v>7</v>
      </c>
      <c r="C21" s="27" t="s">
        <v>109</v>
      </c>
      <c r="D21" s="12" t="s">
        <v>2</v>
      </c>
      <c r="E21" s="13" t="s">
        <v>2</v>
      </c>
      <c r="F21" s="13"/>
      <c r="G21" s="35">
        <f>VLOOKUP(B21,[2]Sheet1!$B$16:$G$66,6,0)</f>
        <v>1800</v>
      </c>
      <c r="H21" s="14">
        <f>VLOOKUP(B21,[2]Sheet1!$B$16:$H$66,7,0)</f>
        <v>1393069741.72</v>
      </c>
      <c r="I21" s="14">
        <f>VLOOKUP(B21,[1]Brokers!$B$9:$AD$69,29,0)</f>
        <v>0</v>
      </c>
      <c r="J21" s="14">
        <f>VLOOKUP(B21,[2]Sheet1!$B$16:$J$66,9,0)</f>
        <v>616490000</v>
      </c>
      <c r="K21" s="32">
        <f>VLOOKUP(B21,[2]Sheet1!$B$16:$K$66,10,0)</f>
        <v>2009561541.7199998</v>
      </c>
      <c r="L21" s="32">
        <f>VLOOKUP(B21,[2]Sheet1!$B$16:$L$66,11,0)</f>
        <v>45096244064.380005</v>
      </c>
      <c r="M21" s="28">
        <f>L21/$L$67</f>
        <v>2.6994738615210678E-2</v>
      </c>
    </row>
    <row r="22" spans="1:14" x14ac:dyDescent="0.25">
      <c r="A22" s="10">
        <v>7</v>
      </c>
      <c r="B22" s="11" t="s">
        <v>12</v>
      </c>
      <c r="C22" s="27" t="s">
        <v>114</v>
      </c>
      <c r="D22" s="12" t="s">
        <v>2</v>
      </c>
      <c r="E22" s="13"/>
      <c r="F22" s="13"/>
      <c r="G22" s="35">
        <f>VLOOKUP(B22,[2]Sheet1!$B$16:$G$66,6,0)</f>
        <v>36900</v>
      </c>
      <c r="H22" s="14">
        <f>VLOOKUP(B22,[2]Sheet1!$B$16:$H$66,7,0)</f>
        <v>1652799266.4699998</v>
      </c>
      <c r="I22" s="14">
        <f>VLOOKUP(B22,[1]Brokers!$B$9:$AD$69,29,0)</f>
        <v>0</v>
      </c>
      <c r="J22" s="14">
        <f>VLOOKUP(B22,[2]Sheet1!$B$16:$J$66,9,0)</f>
        <v>4023400000</v>
      </c>
      <c r="K22" s="32">
        <f>VLOOKUP(B22,[2]Sheet1!$B$16:$K$66,10,0)</f>
        <v>5676236166.4699993</v>
      </c>
      <c r="L22" s="32">
        <f>VLOOKUP(B22,[2]Sheet1!$B$16:$L$66,11,0)</f>
        <v>44000793010.520004</v>
      </c>
      <c r="M22" s="28">
        <f>L22/$L$67</f>
        <v>2.6338998531347128E-2</v>
      </c>
    </row>
    <row r="23" spans="1:14" x14ac:dyDescent="0.25">
      <c r="A23" s="10">
        <v>8</v>
      </c>
      <c r="B23" s="11" t="s">
        <v>10</v>
      </c>
      <c r="C23" s="27" t="s">
        <v>67</v>
      </c>
      <c r="D23" s="12" t="s">
        <v>2</v>
      </c>
      <c r="E23" s="13" t="s">
        <v>2</v>
      </c>
      <c r="F23" s="13" t="s">
        <v>2</v>
      </c>
      <c r="G23" s="35">
        <f>VLOOKUP(B23,[2]Sheet1!$B$16:$G$66,6,0)</f>
        <v>3359700</v>
      </c>
      <c r="H23" s="14">
        <f>VLOOKUP(B23,[2]Sheet1!$B$16:$H$66,7,0)</f>
        <v>2799311319.9000001</v>
      </c>
      <c r="I23" s="14">
        <f>VLOOKUP(B23,[1]Brokers!$B$9:$AD$69,29,0)</f>
        <v>0</v>
      </c>
      <c r="J23" s="14">
        <f>VLOOKUP(B23,[2]Sheet1!$B$16:$J$66,9,0)</f>
        <v>0</v>
      </c>
      <c r="K23" s="32">
        <f>VLOOKUP(B23,[2]Sheet1!$B$16:$K$66,10,0)</f>
        <v>2802671019.9000001</v>
      </c>
      <c r="L23" s="32">
        <f>VLOOKUP(B23,[2]Sheet1!$B$16:$L$66,11,0)</f>
        <v>31407186432.890003</v>
      </c>
      <c r="M23" s="28">
        <f>L23/$L$67</f>
        <v>1.880043019069803E-2</v>
      </c>
    </row>
    <row r="24" spans="1:14" x14ac:dyDescent="0.25">
      <c r="A24" s="10">
        <v>9</v>
      </c>
      <c r="B24" s="11" t="s">
        <v>17</v>
      </c>
      <c r="C24" s="27" t="s">
        <v>110</v>
      </c>
      <c r="D24" s="12" t="s">
        <v>2</v>
      </c>
      <c r="E24" s="13"/>
      <c r="F24" s="13"/>
      <c r="G24" s="35">
        <f>VLOOKUP(B24,[2]Sheet1!$B$16:$G$66,6,0)</f>
        <v>0</v>
      </c>
      <c r="H24" s="14">
        <f>VLOOKUP(B24,[2]Sheet1!$B$16:$H$66,7,0)</f>
        <v>25482311967.629997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25482311967.629997</v>
      </c>
      <c r="L24" s="32">
        <f>VLOOKUP(B24,[2]Sheet1!$B$16:$L$66,11,0)</f>
        <v>26753917717.959999</v>
      </c>
      <c r="M24" s="28">
        <f>L24/$L$67</f>
        <v>1.6014970441843007E-2</v>
      </c>
      <c r="N24" s="1"/>
    </row>
    <row r="25" spans="1:14" x14ac:dyDescent="0.25">
      <c r="A25" s="10">
        <v>10</v>
      </c>
      <c r="B25" s="11" t="s">
        <v>9</v>
      </c>
      <c r="C25" s="27" t="s">
        <v>71</v>
      </c>
      <c r="D25" s="12" t="s">
        <v>2</v>
      </c>
      <c r="E25" s="13" t="s">
        <v>2</v>
      </c>
      <c r="F25" s="13" t="s">
        <v>2</v>
      </c>
      <c r="G25" s="35">
        <f>VLOOKUP(B25,[2]Sheet1!$B$16:$G$66,6,0)</f>
        <v>675991800</v>
      </c>
      <c r="H25" s="14">
        <f>VLOOKUP(B25,[2]Sheet1!$B$16:$H$66,7,0)</f>
        <v>484061989.87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1160053789.8699999</v>
      </c>
      <c r="L25" s="32">
        <f>VLOOKUP(B25,[2]Sheet1!$B$16:$L$66,11,0)</f>
        <v>13106913849.899998</v>
      </c>
      <c r="M25" s="28">
        <f>L25/$L$67</f>
        <v>7.8458355184751125E-3</v>
      </c>
    </row>
    <row r="26" spans="1:14" x14ac:dyDescent="0.25">
      <c r="A26" s="10">
        <v>11</v>
      </c>
      <c r="B26" s="11" t="s">
        <v>16</v>
      </c>
      <c r="C26" s="27" t="s">
        <v>81</v>
      </c>
      <c r="D26" s="12" t="s">
        <v>2</v>
      </c>
      <c r="E26" s="13" t="s">
        <v>2</v>
      </c>
      <c r="F26" s="13"/>
      <c r="G26" s="35">
        <f>VLOOKUP(B26,[2]Sheet1!$B$16:$G$66,6,0)</f>
        <v>0</v>
      </c>
      <c r="H26" s="14">
        <f>VLOOKUP(B26,[2]Sheet1!$B$16:$H$66,7,0)</f>
        <v>4312809.75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4312809.75</v>
      </c>
      <c r="L26" s="32">
        <f>VLOOKUP(B26,[2]Sheet1!$B$16:$L$66,11,0)</f>
        <v>10342703714.629999</v>
      </c>
      <c r="M26" s="28">
        <f>L26/$L$67</f>
        <v>6.1911715519460493E-3</v>
      </c>
    </row>
    <row r="27" spans="1:14" x14ac:dyDescent="0.25">
      <c r="A27" s="10">
        <v>12</v>
      </c>
      <c r="B27" s="11" t="s">
        <v>33</v>
      </c>
      <c r="C27" s="27" t="s">
        <v>76</v>
      </c>
      <c r="D27" s="12" t="s">
        <v>2</v>
      </c>
      <c r="E27" s="13"/>
      <c r="F27" s="13" t="s">
        <v>2</v>
      </c>
      <c r="G27" s="35">
        <f>VLOOKUP(B27,[2]Sheet1!$B$16:$G$66,6,0)</f>
        <v>0</v>
      </c>
      <c r="H27" s="14">
        <f>VLOOKUP(B27,[2]Sheet1!$B$16:$H$66,7,0)</f>
        <v>1858105441.24</v>
      </c>
      <c r="I27" s="14">
        <f>VLOOKUP(B27,[1]Brokers!$B$9:$AD$69,29,0)</f>
        <v>0</v>
      </c>
      <c r="J27" s="14">
        <f>VLOOKUP(B27,[2]Sheet1!$B$16:$J$66,9,0)</f>
        <v>0</v>
      </c>
      <c r="K27" s="32">
        <f>VLOOKUP(B27,[2]Sheet1!$B$16:$K$66,10,0)</f>
        <v>1858105441.24</v>
      </c>
      <c r="L27" s="32">
        <f>VLOOKUP(B27,[2]Sheet1!$B$16:$L$66,11,0)</f>
        <v>8376450267.8699989</v>
      </c>
      <c r="M27" s="28">
        <f>L27/$L$67</f>
        <v>5.0141667049178208E-3</v>
      </c>
    </row>
    <row r="28" spans="1:14" x14ac:dyDescent="0.25">
      <c r="A28" s="10">
        <v>13</v>
      </c>
      <c r="B28" s="11" t="s">
        <v>65</v>
      </c>
      <c r="C28" s="27" t="s">
        <v>66</v>
      </c>
      <c r="D28" s="12" t="s">
        <v>2</v>
      </c>
      <c r="E28" s="13"/>
      <c r="F28" s="13" t="s">
        <v>2</v>
      </c>
      <c r="G28" s="35">
        <f>VLOOKUP(B28,[2]Sheet1!$B$16:$G$66,6,0)</f>
        <v>0</v>
      </c>
      <c r="H28" s="14">
        <f>VLOOKUP(B28,[2]Sheet1!$B$16:$H$66,7,0)</f>
        <v>285807190.38999999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285807190.38999999</v>
      </c>
      <c r="L28" s="32">
        <f>VLOOKUP(B28,[2]Sheet1!$B$16:$L$66,11,0)</f>
        <v>6699474274.9900007</v>
      </c>
      <c r="M28" s="28">
        <f>L28/$L$67</f>
        <v>4.0103241559208006E-3</v>
      </c>
    </row>
    <row r="29" spans="1:14" x14ac:dyDescent="0.25">
      <c r="A29" s="10">
        <v>14</v>
      </c>
      <c r="B29" s="11" t="s">
        <v>104</v>
      </c>
      <c r="C29" s="27" t="s">
        <v>105</v>
      </c>
      <c r="D29" s="12" t="s">
        <v>2</v>
      </c>
      <c r="E29" s="13"/>
      <c r="F29" s="13"/>
      <c r="G29" s="35">
        <f>VLOOKUP(B29,[2]Sheet1!$B$16:$G$66,6,0)</f>
        <v>582300</v>
      </c>
      <c r="H29" s="14">
        <f>VLOOKUP(B29,[2]Sheet1!$B$16:$H$66,7,0)</f>
        <v>110226955.47</v>
      </c>
      <c r="I29" s="14">
        <v>0</v>
      </c>
      <c r="J29" s="14">
        <f>VLOOKUP(B29,[2]Sheet1!$B$16:$J$66,9,0)</f>
        <v>0</v>
      </c>
      <c r="K29" s="32">
        <f>VLOOKUP(B29,[2]Sheet1!$B$16:$K$66,10,0)</f>
        <v>110809255.47</v>
      </c>
      <c r="L29" s="32">
        <f>VLOOKUP(B29,[2]Sheet1!$B$16:$L$66,11,0)</f>
        <v>4689988845.5800009</v>
      </c>
      <c r="M29" s="28">
        <f>L29/$L$67</f>
        <v>2.8074405224067611E-3</v>
      </c>
    </row>
    <row r="30" spans="1:14" x14ac:dyDescent="0.25">
      <c r="A30" s="10">
        <f t="shared" ref="A30:A48" si="0">+A29+1</f>
        <v>15</v>
      </c>
      <c r="B30" s="11" t="s">
        <v>3</v>
      </c>
      <c r="C30" s="27" t="s">
        <v>73</v>
      </c>
      <c r="D30" s="12" t="s">
        <v>2</v>
      </c>
      <c r="E30" s="13"/>
      <c r="F30" s="13" t="s">
        <v>2</v>
      </c>
      <c r="G30" s="35">
        <f>VLOOKUP(B30,[2]Sheet1!$B$16:$G$66,6,0)</f>
        <v>0</v>
      </c>
      <c r="H30" s="14">
        <f>VLOOKUP(B30,[2]Sheet1!$B$16:$H$66,7,0)</f>
        <v>400517234.62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400517234.62</v>
      </c>
      <c r="L30" s="32">
        <f>VLOOKUP(B30,[2]Sheet1!$B$16:$L$66,11,0)</f>
        <v>3769093979.5</v>
      </c>
      <c r="M30" s="28">
        <f>L30/$L$67</f>
        <v>2.2561902638169422E-3</v>
      </c>
    </row>
    <row r="31" spans="1:14" x14ac:dyDescent="0.25">
      <c r="A31" s="10">
        <f t="shared" si="0"/>
        <v>16</v>
      </c>
      <c r="B31" s="11" t="s">
        <v>35</v>
      </c>
      <c r="C31" s="27" t="s">
        <v>35</v>
      </c>
      <c r="D31" s="12" t="s">
        <v>2</v>
      </c>
      <c r="E31" s="13" t="s">
        <v>2</v>
      </c>
      <c r="F31" s="13"/>
      <c r="G31" s="35">
        <f>VLOOKUP(B31,[2]Sheet1!$B$16:$G$66,6,0)</f>
        <v>0</v>
      </c>
      <c r="H31" s="14">
        <f>VLOOKUP(B31,[2]Sheet1!$B$16:$H$66,7,0)</f>
        <v>67857625.099999994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67857625.099999994</v>
      </c>
      <c r="L31" s="32">
        <f>VLOOKUP(B31,[2]Sheet1!$B$16:$L$66,11,0)</f>
        <v>3452744129.2499995</v>
      </c>
      <c r="M31" s="28">
        <f>L31/$L$67</f>
        <v>2.0668223531264576E-3</v>
      </c>
    </row>
    <row r="32" spans="1:14" x14ac:dyDescent="0.25">
      <c r="A32" s="10">
        <f t="shared" si="0"/>
        <v>17</v>
      </c>
      <c r="B32" s="11" t="s">
        <v>6</v>
      </c>
      <c r="C32" s="27" t="s">
        <v>70</v>
      </c>
      <c r="D32" s="12" t="s">
        <v>2</v>
      </c>
      <c r="E32" s="13" t="s">
        <v>2</v>
      </c>
      <c r="F32" s="13" t="s">
        <v>2</v>
      </c>
      <c r="G32" s="35">
        <f>VLOOKUP(B32,[2]Sheet1!$B$16:$G$66,6,0)</f>
        <v>0</v>
      </c>
      <c r="H32" s="14">
        <f>VLOOKUP(B32,[2]Sheet1!$B$16:$H$66,7,0)</f>
        <v>325889048.42000002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325889048.42000002</v>
      </c>
      <c r="L32" s="32">
        <f>VLOOKUP(B32,[2]Sheet1!$B$16:$L$66,11,0)</f>
        <v>2606902233.71</v>
      </c>
      <c r="M32" s="28">
        <f>L32/$L$67</f>
        <v>1.5604990139299712E-3</v>
      </c>
      <c r="N32" s="1"/>
    </row>
    <row r="33" spans="1:14" x14ac:dyDescent="0.25">
      <c r="A33" s="10">
        <f t="shared" si="0"/>
        <v>18</v>
      </c>
      <c r="B33" s="11" t="s">
        <v>15</v>
      </c>
      <c r="C33" s="27" t="s">
        <v>72</v>
      </c>
      <c r="D33" s="12" t="s">
        <v>2</v>
      </c>
      <c r="E33" s="13"/>
      <c r="F33" s="13"/>
      <c r="G33" s="35">
        <f>VLOOKUP(B33,[2]Sheet1!$B$16:$G$66,6,0)</f>
        <v>695700</v>
      </c>
      <c r="H33" s="14">
        <f>VLOOKUP(B33,[2]Sheet1!$B$16:$H$66,7,0)</f>
        <v>539182089.31999993</v>
      </c>
      <c r="I33" s="14">
        <f>VLOOKUP(B33,[1]Brokers!$B$9:$AD$69,29,0)</f>
        <v>0</v>
      </c>
      <c r="J33" s="14">
        <f>VLOOKUP(B33,[2]Sheet1!$B$16:$J$66,9,0)</f>
        <v>10090000</v>
      </c>
      <c r="K33" s="32">
        <f>VLOOKUP(B33,[2]Sheet1!$B$16:$K$66,10,0)</f>
        <v>549967789.31999993</v>
      </c>
      <c r="L33" s="32">
        <f>VLOOKUP(B33,[2]Sheet1!$B$16:$L$66,11,0)</f>
        <v>2282040235.4300003</v>
      </c>
      <c r="M33" s="28">
        <f>L33/$L$67</f>
        <v>1.3660357074722523E-3</v>
      </c>
      <c r="N33" s="1"/>
    </row>
    <row r="34" spans="1:14" x14ac:dyDescent="0.25">
      <c r="A34" s="10">
        <f t="shared" si="0"/>
        <v>19</v>
      </c>
      <c r="B34" s="11" t="s">
        <v>39</v>
      </c>
      <c r="C34" s="27" t="s">
        <v>85</v>
      </c>
      <c r="D34" s="12" t="s">
        <v>2</v>
      </c>
      <c r="E34" s="13" t="s">
        <v>2</v>
      </c>
      <c r="F34" s="13" t="s">
        <v>2</v>
      </c>
      <c r="G34" s="35">
        <f>VLOOKUP(B34,[2]Sheet1!$B$16:$G$66,6,0)</f>
        <v>232200</v>
      </c>
      <c r="H34" s="14">
        <f>VLOOKUP(B34,[2]Sheet1!$B$16:$H$66,7,0)</f>
        <v>173559852.89999998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173792052.89999998</v>
      </c>
      <c r="L34" s="32">
        <f>VLOOKUP(B34,[2]Sheet1!$B$16:$L$66,11,0)</f>
        <v>1924606129.5599999</v>
      </c>
      <c r="M34" s="28">
        <f>L34/$L$67</f>
        <v>1.1520746457406503E-3</v>
      </c>
      <c r="N34" s="1"/>
    </row>
    <row r="35" spans="1:14" x14ac:dyDescent="0.25">
      <c r="A35" s="10">
        <f t="shared" si="0"/>
        <v>20</v>
      </c>
      <c r="B35" s="11" t="s">
        <v>24</v>
      </c>
      <c r="C35" s="27" t="s">
        <v>78</v>
      </c>
      <c r="D35" s="12" t="s">
        <v>2</v>
      </c>
      <c r="E35" s="13"/>
      <c r="F35" s="13"/>
      <c r="G35" s="35">
        <f>VLOOKUP(B35,[2]Sheet1!$B$16:$G$66,6,0)</f>
        <v>471660300</v>
      </c>
      <c r="H35" s="14">
        <f>VLOOKUP(B35,[2]Sheet1!$B$16:$H$66,7,0)</f>
        <v>76903891.480000004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548564191.48000002</v>
      </c>
      <c r="L35" s="32">
        <f>VLOOKUP(B35,[2]Sheet1!$B$16:$L$66,11,0)</f>
        <v>1891651230.29</v>
      </c>
      <c r="M35" s="28">
        <f>L35/$L$67</f>
        <v>1.1323477502897957E-3</v>
      </c>
      <c r="N35" s="1"/>
    </row>
    <row r="36" spans="1:14" x14ac:dyDescent="0.25">
      <c r="A36" s="10">
        <f t="shared" si="0"/>
        <v>21</v>
      </c>
      <c r="B36" s="11" t="s">
        <v>4</v>
      </c>
      <c r="C36" s="27" t="s">
        <v>87</v>
      </c>
      <c r="D36" s="12" t="s">
        <v>2</v>
      </c>
      <c r="E36" s="13"/>
      <c r="F36" s="13" t="s">
        <v>2</v>
      </c>
      <c r="G36" s="35">
        <f>VLOOKUP(B36,[2]Sheet1!$B$16:$G$66,6,0)</f>
        <v>0</v>
      </c>
      <c r="H36" s="14">
        <f>VLOOKUP(B36,[2]Sheet1!$B$16:$H$66,7,0)</f>
        <v>36520005.739999995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36520005.739999995</v>
      </c>
      <c r="L36" s="32">
        <f>VLOOKUP(B36,[2]Sheet1!$B$16:$L$66,11,0)</f>
        <v>846485194.55999994</v>
      </c>
      <c r="M36" s="28">
        <f>L36/$L$67</f>
        <v>5.0670841980035109E-4</v>
      </c>
      <c r="N36" s="1"/>
    </row>
    <row r="37" spans="1:14" x14ac:dyDescent="0.25">
      <c r="A37" s="10">
        <f t="shared" si="0"/>
        <v>22</v>
      </c>
      <c r="B37" s="11" t="s">
        <v>36</v>
      </c>
      <c r="C37" s="27" t="s">
        <v>100</v>
      </c>
      <c r="D37" s="12" t="s">
        <v>2</v>
      </c>
      <c r="E37" s="13"/>
      <c r="F37" s="13"/>
      <c r="G37" s="35">
        <f>VLOOKUP(B37,[2]Sheet1!$B$16:$G$66,6,0)</f>
        <v>0</v>
      </c>
      <c r="H37" s="14">
        <f>VLOOKUP(B37,[2]Sheet1!$B$16:$H$66,7,0)</f>
        <v>113213663.2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113213663.2</v>
      </c>
      <c r="L37" s="32">
        <f>VLOOKUP(B37,[2]Sheet1!$B$16:$L$66,11,0)</f>
        <v>806809291.64999998</v>
      </c>
      <c r="M37" s="28">
        <f>L37/$L$67</f>
        <v>4.829583126550888E-4</v>
      </c>
      <c r="N37" s="1"/>
    </row>
    <row r="38" spans="1:14" x14ac:dyDescent="0.25">
      <c r="A38" s="10">
        <f t="shared" si="0"/>
        <v>23</v>
      </c>
      <c r="B38" s="11" t="s">
        <v>11</v>
      </c>
      <c r="C38" s="27" t="s">
        <v>77</v>
      </c>
      <c r="D38" s="12" t="s">
        <v>2</v>
      </c>
      <c r="E38" s="13" t="s">
        <v>106</v>
      </c>
      <c r="F38" s="13"/>
      <c r="G38" s="35">
        <f>VLOOKUP(B38,[2]Sheet1!$B$16:$G$66,6,0)</f>
        <v>0</v>
      </c>
      <c r="H38" s="14">
        <f>VLOOKUP(B38,[2]Sheet1!$B$16:$H$66,7,0)</f>
        <v>143700086.81999999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143700086.81999999</v>
      </c>
      <c r="L38" s="32">
        <f>VLOOKUP(B38,[2]Sheet1!$B$16:$L$66,11,0)</f>
        <v>765838532.74000001</v>
      </c>
      <c r="M38" s="28">
        <f>L38/$L$67</f>
        <v>4.5843310106400082E-4</v>
      </c>
      <c r="N38" s="1"/>
    </row>
    <row r="39" spans="1:14" x14ac:dyDescent="0.25">
      <c r="A39" s="10">
        <f t="shared" si="0"/>
        <v>24</v>
      </c>
      <c r="B39" s="11" t="s">
        <v>22</v>
      </c>
      <c r="C39" s="27" t="s">
        <v>82</v>
      </c>
      <c r="D39" s="12" t="s">
        <v>2</v>
      </c>
      <c r="E39" s="13"/>
      <c r="F39" s="13"/>
      <c r="G39" s="35">
        <f>VLOOKUP(B39,[2]Sheet1!$B$16:$G$66,6,0)</f>
        <v>0</v>
      </c>
      <c r="H39" s="14">
        <f>VLOOKUP(B39,[2]Sheet1!$B$16:$H$66,7,0)</f>
        <v>24250721.800000001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24250721.800000001</v>
      </c>
      <c r="L39" s="32">
        <f>VLOOKUP(B39,[2]Sheet1!$B$16:$L$66,11,0)</f>
        <v>425112106.46000004</v>
      </c>
      <c r="M39" s="28">
        <f>L39/$L$67</f>
        <v>2.5447330335684552E-4</v>
      </c>
      <c r="N39" s="1"/>
    </row>
    <row r="40" spans="1:14" x14ac:dyDescent="0.25">
      <c r="A40" s="10">
        <f t="shared" si="0"/>
        <v>25</v>
      </c>
      <c r="B40" s="11" t="s">
        <v>19</v>
      </c>
      <c r="C40" s="27" t="s">
        <v>94</v>
      </c>
      <c r="D40" s="12" t="s">
        <v>2</v>
      </c>
      <c r="E40" s="13"/>
      <c r="F40" s="13"/>
      <c r="G40" s="35">
        <f>VLOOKUP(B40,[2]Sheet1!$B$16:$G$66,6,0)</f>
        <v>194133600</v>
      </c>
      <c r="H40" s="14">
        <f>VLOOKUP(B40,[2]Sheet1!$B$16:$H$66,7,0)</f>
        <v>88181917.640000001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282315517.63999999</v>
      </c>
      <c r="L40" s="32">
        <f>VLOOKUP(B40,[2]Sheet1!$B$16:$L$66,11,0)</f>
        <v>302702118.05000001</v>
      </c>
      <c r="M40" s="28">
        <f>L40/$L$67</f>
        <v>1.8119833978556723E-4</v>
      </c>
      <c r="N40" s="1"/>
    </row>
    <row r="41" spans="1:14" x14ac:dyDescent="0.25">
      <c r="A41" s="10">
        <f t="shared" si="0"/>
        <v>26</v>
      </c>
      <c r="B41" s="11" t="s">
        <v>18</v>
      </c>
      <c r="C41" s="27" t="s">
        <v>117</v>
      </c>
      <c r="D41" s="12" t="s">
        <v>2</v>
      </c>
      <c r="E41" s="13"/>
      <c r="F41" s="13"/>
      <c r="G41" s="35">
        <f>VLOOKUP(B41,[2]Sheet1!$B$16:$G$66,6,0)</f>
        <v>0</v>
      </c>
      <c r="H41" s="14">
        <f>VLOOKUP(B41,[2]Sheet1!$B$16:$H$66,7,0)</f>
        <v>39794499.5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39794499.5</v>
      </c>
      <c r="L41" s="32">
        <f>VLOOKUP(B41,[2]Sheet1!$B$16:$L$66,11,0)</f>
        <v>297856562.37</v>
      </c>
      <c r="M41" s="28">
        <f>L41/$L$67</f>
        <v>1.782977765182514E-4</v>
      </c>
      <c r="N41" s="1"/>
    </row>
    <row r="42" spans="1:14" x14ac:dyDescent="0.25">
      <c r="A42" s="10">
        <v>27</v>
      </c>
      <c r="B42" s="11" t="s">
        <v>32</v>
      </c>
      <c r="C42" s="27" t="s">
        <v>97</v>
      </c>
      <c r="D42" s="12" t="s">
        <v>2</v>
      </c>
      <c r="E42" s="13"/>
      <c r="F42" s="13"/>
      <c r="G42" s="35">
        <f>VLOOKUP(B42,[2]Sheet1!$B$16:$G$66,6,0)</f>
        <v>0</v>
      </c>
      <c r="H42" s="14">
        <f>VLOOKUP(B42,[2]Sheet1!$B$16:$H$66,7,0)</f>
        <v>77174807.200000003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77174807.200000003</v>
      </c>
      <c r="L42" s="32">
        <f>VLOOKUP(B42,[2]Sheet1!$B$16:$L$66,11,0)</f>
        <v>283554435.99000001</v>
      </c>
      <c r="M42" s="28">
        <f>L42/$L$67</f>
        <v>1.6973648341546809E-4</v>
      </c>
      <c r="N42" s="1"/>
    </row>
    <row r="43" spans="1:14" x14ac:dyDescent="0.25">
      <c r="A43" s="10">
        <f t="shared" si="0"/>
        <v>28</v>
      </c>
      <c r="B43" s="11" t="s">
        <v>13</v>
      </c>
      <c r="C43" s="27" t="s">
        <v>84</v>
      </c>
      <c r="D43" s="12" t="s">
        <v>2</v>
      </c>
      <c r="E43" s="13"/>
      <c r="F43" s="13"/>
      <c r="G43" s="35">
        <f>VLOOKUP(B43,[2]Sheet1!$B$16:$G$66,6,0)</f>
        <v>0</v>
      </c>
      <c r="H43" s="14">
        <f>VLOOKUP(B43,[2]Sheet1!$B$16:$H$66,7,0)</f>
        <v>16650889.92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16650889.92</v>
      </c>
      <c r="L43" s="32">
        <f>VLOOKUP(B43,[2]Sheet1!$B$16:$L$66,11,0)</f>
        <v>161070610.90000001</v>
      </c>
      <c r="M43" s="28">
        <f>L43/$L$67</f>
        <v>9.6417320999736851E-5</v>
      </c>
      <c r="N43" s="1"/>
    </row>
    <row r="44" spans="1:14" x14ac:dyDescent="0.25">
      <c r="A44" s="10">
        <f t="shared" si="0"/>
        <v>29</v>
      </c>
      <c r="B44" s="11" t="s">
        <v>44</v>
      </c>
      <c r="C44" s="27" t="s">
        <v>92</v>
      </c>
      <c r="D44" s="12" t="s">
        <v>2</v>
      </c>
      <c r="E44" s="13"/>
      <c r="F44" s="13"/>
      <c r="G44" s="35">
        <f>VLOOKUP(B44,[2]Sheet1!$B$16:$G$66,6,0)</f>
        <v>0</v>
      </c>
      <c r="H44" s="14">
        <f>VLOOKUP(B44,[2]Sheet1!$B$16:$H$66,7,0)</f>
        <v>69046844.5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69046844.5</v>
      </c>
      <c r="L44" s="32">
        <f>VLOOKUP(B44,[2]Sheet1!$B$16:$L$66,11,0)</f>
        <v>143800667.5</v>
      </c>
      <c r="M44" s="28">
        <f>L44/$L$67</f>
        <v>8.6079484276196564E-5</v>
      </c>
      <c r="N44" s="1"/>
    </row>
    <row r="45" spans="1:14" x14ac:dyDescent="0.25">
      <c r="A45" s="10">
        <f t="shared" si="0"/>
        <v>30</v>
      </c>
      <c r="B45" s="11" t="s">
        <v>27</v>
      </c>
      <c r="C45" s="27" t="s">
        <v>99</v>
      </c>
      <c r="D45" s="12" t="s">
        <v>2</v>
      </c>
      <c r="E45" s="13"/>
      <c r="F45" s="13"/>
      <c r="G45" s="35">
        <f>VLOOKUP(B45,[2]Sheet1!$B$16:$G$66,6,0)</f>
        <v>0</v>
      </c>
      <c r="H45" s="14">
        <f>VLOOKUP(B45,[2]Sheet1!$B$16:$H$66,7,0)</f>
        <v>6909888.6600000001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6909888.6600000001</v>
      </c>
      <c r="L45" s="32">
        <f>VLOOKUP(B45,[2]Sheet1!$B$16:$L$66,11,0)</f>
        <v>137744538.69</v>
      </c>
      <c r="M45" s="28">
        <f>L45/$L$67</f>
        <v>8.245426852624175E-5</v>
      </c>
      <c r="N45" s="1"/>
    </row>
    <row r="46" spans="1:14" x14ac:dyDescent="0.25">
      <c r="A46" s="10">
        <f t="shared" si="0"/>
        <v>31</v>
      </c>
      <c r="B46" s="11" t="s">
        <v>21</v>
      </c>
      <c r="C46" s="27" t="s">
        <v>88</v>
      </c>
      <c r="D46" s="12" t="s">
        <v>2</v>
      </c>
      <c r="E46" s="13"/>
      <c r="F46" s="13"/>
      <c r="G46" s="35">
        <f>VLOOKUP(B46,[2]Sheet1!$B$16:$G$66,6,0)</f>
        <v>0</v>
      </c>
      <c r="H46" s="14">
        <f>VLOOKUP(B46,[2]Sheet1!$B$16:$H$66,7,0)</f>
        <v>5020002.84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5020002.84</v>
      </c>
      <c r="L46" s="32">
        <f>VLOOKUP(B46,[2]Sheet1!$B$16:$L$66,11,0)</f>
        <v>89799122.939999998</v>
      </c>
      <c r="M46" s="28">
        <f>L46/$L$67</f>
        <v>5.3754007721347833E-5</v>
      </c>
      <c r="N46" s="1"/>
    </row>
    <row r="47" spans="1:14" x14ac:dyDescent="0.25">
      <c r="A47" s="10">
        <f t="shared" si="0"/>
        <v>32</v>
      </c>
      <c r="B47" s="11" t="s">
        <v>42</v>
      </c>
      <c r="C47" s="27" t="s">
        <v>42</v>
      </c>
      <c r="D47" s="12" t="s">
        <v>2</v>
      </c>
      <c r="E47" s="13"/>
      <c r="F47" s="13"/>
      <c r="G47" s="35">
        <f>VLOOKUP(B47,[2]Sheet1!$B$16:$G$66,6,0)</f>
        <v>0</v>
      </c>
      <c r="H47" s="14">
        <f>VLOOKUP(B47,[2]Sheet1!$B$16:$H$66,7,0)</f>
        <v>0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0</v>
      </c>
      <c r="L47" s="32">
        <f>VLOOKUP(B47,[2]Sheet1!$B$16:$L$66,11,0)</f>
        <v>82072570.159999996</v>
      </c>
      <c r="M47" s="28">
        <f>L47/$L$67</f>
        <v>4.9128871481731886E-5</v>
      </c>
      <c r="N47" s="1"/>
    </row>
    <row r="48" spans="1:14" x14ac:dyDescent="0.25">
      <c r="A48" s="10">
        <f t="shared" si="0"/>
        <v>33</v>
      </c>
      <c r="B48" s="11" t="s">
        <v>30</v>
      </c>
      <c r="C48" s="27" t="s">
        <v>91</v>
      </c>
      <c r="D48" s="12" t="s">
        <v>2</v>
      </c>
      <c r="E48" s="13"/>
      <c r="F48" s="13"/>
      <c r="G48" s="35">
        <f>VLOOKUP(B48,[2]Sheet1!$B$16:$G$66,6,0)</f>
        <v>0</v>
      </c>
      <c r="H48" s="14">
        <f>VLOOKUP(B48,[2]Sheet1!$B$16:$H$66,7,0)</f>
        <v>524952.19999999995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524952.19999999995</v>
      </c>
      <c r="L48" s="32">
        <f>VLOOKUP(B48,[2]Sheet1!$B$16:$L$66,11,0)</f>
        <v>80342293.100000009</v>
      </c>
      <c r="M48" s="28">
        <f>L48/$L$67</f>
        <v>4.809312276394702E-5</v>
      </c>
    </row>
    <row r="49" spans="1:14" x14ac:dyDescent="0.25">
      <c r="A49" s="10">
        <f t="shared" ref="A49:A64" si="1">+A48+1</f>
        <v>34</v>
      </c>
      <c r="B49" s="11" t="s">
        <v>29</v>
      </c>
      <c r="C49" s="27" t="s">
        <v>90</v>
      </c>
      <c r="D49" s="12" t="s">
        <v>2</v>
      </c>
      <c r="E49" s="13"/>
      <c r="F49" s="13"/>
      <c r="G49" s="35">
        <f>VLOOKUP(B49,[2]Sheet1!$B$16:$G$66,6,0)</f>
        <v>0</v>
      </c>
      <c r="H49" s="14">
        <f>VLOOKUP(B49,[2]Sheet1!$B$16:$H$66,7,0)</f>
        <v>22028356.600000001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22028356.600000001</v>
      </c>
      <c r="L49" s="32">
        <f>VLOOKUP(B49,[2]Sheet1!$B$16:$L$66,11,0)</f>
        <v>60732598.190000005</v>
      </c>
      <c r="M49" s="28">
        <f>L49/$L$67</f>
        <v>3.6354704201555044E-5</v>
      </c>
    </row>
    <row r="50" spans="1:14" s="16" customFormat="1" x14ac:dyDescent="0.25">
      <c r="A50" s="10">
        <f t="shared" si="1"/>
        <v>35</v>
      </c>
      <c r="B50" s="11" t="s">
        <v>107</v>
      </c>
      <c r="C50" s="27" t="s">
        <v>116</v>
      </c>
      <c r="D50" s="12" t="s">
        <v>2</v>
      </c>
      <c r="E50" s="13"/>
      <c r="F50" s="13" t="s">
        <v>2</v>
      </c>
      <c r="G50" s="35">
        <f>VLOOKUP(B50,[2]Sheet1!$B$16:$G$66,6,0)</f>
        <v>0</v>
      </c>
      <c r="H50" s="14">
        <f>VLOOKUP(B50,[2]Sheet1!$B$16:$H$66,7,0)</f>
        <v>16131990.9</v>
      </c>
      <c r="I50" s="14">
        <v>0</v>
      </c>
      <c r="J50" s="14">
        <f>VLOOKUP(B50,[2]Sheet1!$B$16:$J$66,9,0)</f>
        <v>0</v>
      </c>
      <c r="K50" s="32">
        <f>VLOOKUP(B50,[2]Sheet1!$B$16:$K$66,10,0)</f>
        <v>16131990.9</v>
      </c>
      <c r="L50" s="32">
        <f>VLOOKUP(B50,[2]Sheet1!$B$16:$L$66,11,0)</f>
        <v>59619665.729999997</v>
      </c>
      <c r="M50" s="28">
        <f>L50/$L$67</f>
        <v>3.5688499698776641E-5</v>
      </c>
      <c r="N50" s="15"/>
    </row>
    <row r="51" spans="1:14" x14ac:dyDescent="0.25">
      <c r="A51" s="10">
        <f t="shared" si="1"/>
        <v>36</v>
      </c>
      <c r="B51" s="11" t="s">
        <v>14</v>
      </c>
      <c r="C51" s="27" t="s">
        <v>86</v>
      </c>
      <c r="D51" s="12" t="s">
        <v>2</v>
      </c>
      <c r="E51" s="13" t="s">
        <v>2</v>
      </c>
      <c r="F51" s="13" t="s">
        <v>2</v>
      </c>
      <c r="G51" s="35">
        <f>VLOOKUP(B51,[2]Sheet1!$B$16:$G$66,6,0)</f>
        <v>0</v>
      </c>
      <c r="H51" s="14">
        <f>VLOOKUP(B51,[2]Sheet1!$B$16:$H$66,7,0)</f>
        <v>8075895.6100000003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8075895.6100000003</v>
      </c>
      <c r="L51" s="32">
        <f>VLOOKUP(B51,[2]Sheet1!$B$16:$L$66,11,0)</f>
        <v>53583991.219999999</v>
      </c>
      <c r="M51" s="28">
        <f>L51/$L$67</f>
        <v>3.2075527950368136E-5</v>
      </c>
    </row>
    <row r="52" spans="1:14" x14ac:dyDescent="0.25">
      <c r="A52" s="10">
        <f t="shared" si="1"/>
        <v>37</v>
      </c>
      <c r="B52" s="11" t="s">
        <v>28</v>
      </c>
      <c r="C52" s="27" t="s">
        <v>93</v>
      </c>
      <c r="D52" s="12" t="s">
        <v>2</v>
      </c>
      <c r="E52" s="13"/>
      <c r="F52" s="13"/>
      <c r="G52" s="35">
        <f>VLOOKUP(B52,[2]Sheet1!$B$16:$G$66,6,0)</f>
        <v>0</v>
      </c>
      <c r="H52" s="14">
        <f>VLOOKUP(B52,[2]Sheet1!$B$16:$H$66,7,0)</f>
        <v>19558488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19558488</v>
      </c>
      <c r="L52" s="32">
        <f>VLOOKUP(B52,[2]Sheet1!$B$16:$L$66,11,0)</f>
        <v>30062724</v>
      </c>
      <c r="M52" s="28">
        <f>L52/$L$67</f>
        <v>1.7995631194532788E-5</v>
      </c>
    </row>
    <row r="53" spans="1:14" x14ac:dyDescent="0.25">
      <c r="A53" s="10">
        <f t="shared" si="1"/>
        <v>38</v>
      </c>
      <c r="B53" s="11" t="s">
        <v>41</v>
      </c>
      <c r="C53" s="27" t="s">
        <v>102</v>
      </c>
      <c r="D53" s="12" t="s">
        <v>2</v>
      </c>
      <c r="E53" s="13" t="s">
        <v>2</v>
      </c>
      <c r="F53" s="13" t="s">
        <v>2</v>
      </c>
      <c r="G53" s="35">
        <f>VLOOKUP(B53,[2]Sheet1!$B$16:$G$66,6,0)</f>
        <v>0</v>
      </c>
      <c r="H53" s="14">
        <f>VLOOKUP(B53,[2]Sheet1!$B$16:$H$66,7,0)</f>
        <v>0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0</v>
      </c>
      <c r="L53" s="32">
        <f>VLOOKUP(B53,[2]Sheet1!$B$16:$L$66,11,0)</f>
        <v>29181093.479999997</v>
      </c>
      <c r="M53" s="28">
        <f>L53/$L$67</f>
        <v>1.7467884684011511E-5</v>
      </c>
    </row>
    <row r="54" spans="1:14" x14ac:dyDescent="0.25">
      <c r="A54" s="10">
        <f t="shared" si="1"/>
        <v>39</v>
      </c>
      <c r="B54" s="11" t="s">
        <v>63</v>
      </c>
      <c r="C54" s="27" t="s">
        <v>64</v>
      </c>
      <c r="D54" s="12" t="s">
        <v>2</v>
      </c>
      <c r="E54" s="13"/>
      <c r="F54" s="13"/>
      <c r="G54" s="35">
        <f>VLOOKUP(B54,[2]Sheet1!$B$16:$G$66,6,0)</f>
        <v>0</v>
      </c>
      <c r="H54" s="14">
        <f>VLOOKUP(B54,[2]Sheet1!$B$16:$H$66,7,0)</f>
        <v>0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0</v>
      </c>
      <c r="L54" s="32">
        <f>VLOOKUP(B54,[2]Sheet1!$B$16:$L$66,11,0)</f>
        <v>10726425.23</v>
      </c>
      <c r="M54" s="28">
        <f>L54/$L$67</f>
        <v>6.4208683309872896E-6</v>
      </c>
    </row>
    <row r="55" spans="1:14" x14ac:dyDescent="0.25">
      <c r="A55" s="10">
        <f t="shared" si="1"/>
        <v>40</v>
      </c>
      <c r="B55" s="11" t="s">
        <v>23</v>
      </c>
      <c r="C55" s="27" t="s">
        <v>80</v>
      </c>
      <c r="D55" s="12" t="s">
        <v>2</v>
      </c>
      <c r="E55" s="13" t="s">
        <v>2</v>
      </c>
      <c r="F55" s="13" t="s">
        <v>2</v>
      </c>
      <c r="G55" s="35">
        <f>VLOOKUP(B55,[2]Sheet1!$B$16:$G$66,6,0)</f>
        <v>0</v>
      </c>
      <c r="H55" s="14">
        <f>VLOOKUP(B55,[2]Sheet1!$B$16:$H$66,7,0)</f>
        <v>2423360.7999999998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2423360.7999999998</v>
      </c>
      <c r="L55" s="32">
        <f>VLOOKUP(B55,[2]Sheet1!$B$16:$L$66,11,0)</f>
        <v>5724567.8599999994</v>
      </c>
      <c r="M55" s="28">
        <f>L55/$L$67</f>
        <v>3.4267424321440662E-6</v>
      </c>
    </row>
    <row r="56" spans="1:14" x14ac:dyDescent="0.25">
      <c r="A56" s="10">
        <f t="shared" si="1"/>
        <v>41</v>
      </c>
      <c r="B56" s="11" t="s">
        <v>43</v>
      </c>
      <c r="C56" s="27" t="s">
        <v>43</v>
      </c>
      <c r="D56" s="12" t="s">
        <v>2</v>
      </c>
      <c r="E56" s="13"/>
      <c r="F56" s="13"/>
      <c r="G56" s="35">
        <f>VLOOKUP(B56,[2]Sheet1!$B$16:$G$66,6,0)</f>
        <v>0</v>
      </c>
      <c r="H56" s="14">
        <f>VLOOKUP(B56,[2]Sheet1!$B$16:$H$66,7,0)</f>
        <v>1000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1000</v>
      </c>
      <c r="L56" s="32">
        <f>VLOOKUP(B56,[2]Sheet1!$B$16:$L$66,11,0)</f>
        <v>974623.06</v>
      </c>
      <c r="M56" s="28">
        <f>L56/$L$67</f>
        <v>5.834121066822488E-7</v>
      </c>
    </row>
    <row r="57" spans="1:14" x14ac:dyDescent="0.25">
      <c r="A57" s="10">
        <f t="shared" si="1"/>
        <v>42</v>
      </c>
      <c r="B57" s="11" t="s">
        <v>38</v>
      </c>
      <c r="C57" s="27" t="s">
        <v>95</v>
      </c>
      <c r="D57" s="12" t="s">
        <v>2</v>
      </c>
      <c r="E57" s="13"/>
      <c r="F57" s="13"/>
      <c r="G57" s="35">
        <f>VLOOKUP(B57,[2]Sheet1!$B$16:$G$66,6,0)</f>
        <v>0</v>
      </c>
      <c r="H57" s="14">
        <f>VLOOKUP(B57,[2]Sheet1!$B$16:$H$66,7,0)</f>
        <v>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0</v>
      </c>
      <c r="L57" s="32">
        <f>VLOOKUP(B57,[2]Sheet1!$B$16:$L$66,11,0)</f>
        <v>0</v>
      </c>
      <c r="M57" s="28">
        <f>L57/$L$67</f>
        <v>0</v>
      </c>
    </row>
    <row r="58" spans="1:14" x14ac:dyDescent="0.25">
      <c r="A58" s="10">
        <v>43</v>
      </c>
      <c r="B58" s="11" t="s">
        <v>31</v>
      </c>
      <c r="C58" s="27" t="s">
        <v>79</v>
      </c>
      <c r="D58" s="12" t="s">
        <v>2</v>
      </c>
      <c r="E58" s="13"/>
      <c r="F58" s="13"/>
      <c r="G58" s="35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0</v>
      </c>
      <c r="M58" s="28">
        <f>L58/$L$67</f>
        <v>0</v>
      </c>
    </row>
    <row r="59" spans="1:14" x14ac:dyDescent="0.25">
      <c r="A59" s="10">
        <f t="shared" si="1"/>
        <v>44</v>
      </c>
      <c r="B59" s="11" t="s">
        <v>20</v>
      </c>
      <c r="C59" s="27" t="s">
        <v>74</v>
      </c>
      <c r="D59" s="12" t="s">
        <v>2</v>
      </c>
      <c r="E59" s="13"/>
      <c r="F59" s="13"/>
      <c r="G59" s="35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0</v>
      </c>
      <c r="M59" s="28">
        <f>L59/$L$67</f>
        <v>0</v>
      </c>
    </row>
    <row r="60" spans="1:14" x14ac:dyDescent="0.25">
      <c r="A60" s="10">
        <v>45</v>
      </c>
      <c r="B60" s="11" t="s">
        <v>37</v>
      </c>
      <c r="C60" s="27" t="s">
        <v>101</v>
      </c>
      <c r="D60" s="12" t="s">
        <v>2</v>
      </c>
      <c r="E60" s="13"/>
      <c r="F60" s="13"/>
      <c r="G60" s="35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4" x14ac:dyDescent="0.25">
      <c r="A61" s="10">
        <f t="shared" si="1"/>
        <v>46</v>
      </c>
      <c r="B61" s="11" t="s">
        <v>34</v>
      </c>
      <c r="C61" s="27" t="s">
        <v>89</v>
      </c>
      <c r="D61" s="12" t="s">
        <v>2</v>
      </c>
      <c r="E61" s="13"/>
      <c r="F61" s="13"/>
      <c r="G61" s="35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60</v>
      </c>
      <c r="C62" s="27" t="s">
        <v>96</v>
      </c>
      <c r="D62" s="12" t="s">
        <v>2</v>
      </c>
      <c r="E62" s="13"/>
      <c r="F62" s="13"/>
      <c r="G62" s="35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4" x14ac:dyDescent="0.25">
      <c r="A63" s="10">
        <f t="shared" si="1"/>
        <v>48</v>
      </c>
      <c r="B63" s="11" t="s">
        <v>25</v>
      </c>
      <c r="C63" s="27" t="s">
        <v>98</v>
      </c>
      <c r="D63" s="12" t="s">
        <v>2</v>
      </c>
      <c r="E63" s="13" t="s">
        <v>2</v>
      </c>
      <c r="F63" s="13" t="s">
        <v>2</v>
      </c>
      <c r="G63" s="35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v>0</v>
      </c>
    </row>
    <row r="64" spans="1:14" x14ac:dyDescent="0.25">
      <c r="A64" s="10">
        <f t="shared" si="1"/>
        <v>49</v>
      </c>
      <c r="B64" s="11" t="s">
        <v>26</v>
      </c>
      <c r="C64" s="27" t="s">
        <v>115</v>
      </c>
      <c r="D64" s="12" t="s">
        <v>2</v>
      </c>
      <c r="E64" s="13"/>
      <c r="F64" s="13"/>
      <c r="G64" s="35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62</v>
      </c>
      <c r="C65" s="27" t="s">
        <v>83</v>
      </c>
      <c r="D65" s="12" t="s">
        <v>2</v>
      </c>
      <c r="E65" s="13"/>
      <c r="F65" s="13"/>
      <c r="G65" s="35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5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6">
        <f>SUM(G16:G66)</f>
        <v>1350000000</v>
      </c>
      <c r="H67" s="33">
        <v>58261044460.059998</v>
      </c>
      <c r="I67" s="29">
        <f>SUM(I16:I66)</f>
        <v>0</v>
      </c>
      <c r="J67" s="33">
        <v>16770555200</v>
      </c>
      <c r="K67" s="34">
        <v>76381599660.059998</v>
      </c>
      <c r="L67" s="29">
        <v>1670556796537</v>
      </c>
      <c r="M67" s="30">
        <f>SUM(M16:M66)</f>
        <v>1.000000000170602</v>
      </c>
      <c r="N67" s="17"/>
    </row>
    <row r="68" spans="1:14" x14ac:dyDescent="0.25">
      <c r="K68" s="19" t="s">
        <v>106</v>
      </c>
      <c r="M68" s="18"/>
      <c r="N68" s="17"/>
    </row>
    <row r="69" spans="1:14" ht="27.6" customHeight="1" x14ac:dyDescent="0.25">
      <c r="B69" s="42" t="s">
        <v>52</v>
      </c>
      <c r="C69" s="42"/>
      <c r="D69" s="7"/>
      <c r="E69" s="7"/>
      <c r="F69" s="7"/>
      <c r="G69" s="7"/>
      <c r="I69" s="20"/>
      <c r="K69" s="18"/>
      <c r="L69" s="1" t="s">
        <v>106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106</v>
      </c>
      <c r="I70" s="20">
        <f>SUM(I16:I66)</f>
        <v>0</v>
      </c>
      <c r="J70" s="18" t="s">
        <v>106</v>
      </c>
      <c r="K70" s="18" t="s">
        <v>106</v>
      </c>
      <c r="L70" s="18" t="s">
        <v>106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2024-09-24T09:06:26Z</cp:lastPrinted>
  <dcterms:created xsi:type="dcterms:W3CDTF">2017-06-09T07:51:20Z</dcterms:created>
  <dcterms:modified xsi:type="dcterms:W3CDTF">2024-09-24T09:06:59Z</dcterms:modified>
</cp:coreProperties>
</file>